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52\30-StBF allg\12-Sonderprogr Land\14-Sofortprogramm-Innenstadt\02-Aufruf\2021\Antragsvordruck und Berechnungshilfe\"/>
    </mc:Choice>
  </mc:AlternateContent>
  <bookViews>
    <workbookView xWindow="0" yWindow="0" windowWidth="28800" windowHeight="14100"/>
  </bookViews>
  <sheets>
    <sheet name="SP. Instadt 2021_2.Auf Zuschuss" sheetId="5" r:id="rId1"/>
  </sheets>
  <definedNames>
    <definedName name="_xlnm.Print_Area" localSheetId="0">'SP. Instadt 2021_2.Auf Zuschuss'!$A$4:$S$122</definedName>
  </definedNames>
  <calcPr calcId="162913"/>
</workbook>
</file>

<file path=xl/calcChain.xml><?xml version="1.0" encoding="utf-8"?>
<calcChain xmlns="http://schemas.openxmlformats.org/spreadsheetml/2006/main">
  <c r="M19" i="5" l="1"/>
  <c r="Q122" i="5" l="1"/>
  <c r="Q105" i="5" l="1"/>
  <c r="Q103" i="5"/>
  <c r="K43" i="5"/>
  <c r="K44" i="5"/>
  <c r="K42" i="5"/>
  <c r="Q44" i="5" l="1"/>
  <c r="Q87" i="5" l="1"/>
  <c r="Q81" i="5"/>
  <c r="K92" i="5"/>
  <c r="M50" i="5"/>
  <c r="Q50" i="5" s="1"/>
  <c r="G26" i="5"/>
  <c r="M60" i="5" l="1"/>
  <c r="Q60" i="5" s="1"/>
  <c r="M55" i="5" l="1"/>
  <c r="Q55" i="5" s="1"/>
  <c r="Q63" i="5" s="1"/>
  <c r="Q64" i="5" l="1"/>
  <c r="Q109" i="5" l="1"/>
  <c r="Q112" i="5" s="1"/>
  <c r="Q13" i="5" l="1"/>
  <c r="Q11" i="5"/>
  <c r="Q15" i="5" l="1"/>
  <c r="Q100" i="5" l="1"/>
  <c r="Q74" i="5" l="1"/>
  <c r="Q70" i="5"/>
  <c r="Q72" i="5"/>
  <c r="Q68" i="5"/>
  <c r="Q66" i="5"/>
  <c r="Q76" i="5" l="1"/>
  <c r="G36" i="5"/>
  <c r="G31" i="5"/>
  <c r="G21" i="5"/>
  <c r="H21" i="5" s="1"/>
  <c r="Q92" i="5" l="1"/>
  <c r="Q89" i="5"/>
  <c r="Q85" i="5"/>
  <c r="Q83" i="5"/>
  <c r="Q79" i="5"/>
  <c r="M20" i="5"/>
  <c r="Q94" i="5" l="1"/>
  <c r="H24" i="5"/>
  <c r="H23" i="5"/>
  <c r="H25" i="5"/>
  <c r="M18" i="5"/>
  <c r="Q20" i="5" l="1"/>
  <c r="I28" i="5" s="1"/>
  <c r="H26" i="5"/>
  <c r="I34" i="5" l="1"/>
  <c r="M25" i="5"/>
  <c r="M24" i="5"/>
  <c r="I33" i="5"/>
  <c r="I30" i="5"/>
  <c r="M23" i="5"/>
  <c r="I29" i="5"/>
  <c r="I35" i="5"/>
  <c r="Q25" i="5" l="1"/>
  <c r="M35" i="5" l="1"/>
  <c r="M34" i="5"/>
  <c r="M33" i="5"/>
  <c r="M28" i="5"/>
  <c r="M29" i="5"/>
  <c r="M30" i="5"/>
  <c r="Q35" i="5" l="1"/>
  <c r="Q30" i="5"/>
  <c r="Q37" i="5" l="1"/>
  <c r="Q39" i="5" s="1"/>
  <c r="Q120" i="5" l="1"/>
  <c r="Q124" i="5" s="1"/>
  <c r="I115" i="5"/>
  <c r="Q115" i="5" s="1"/>
  <c r="Q118" i="5" s="1"/>
</calcChain>
</file>

<file path=xl/sharedStrings.xml><?xml version="1.0" encoding="utf-8"?>
<sst xmlns="http://schemas.openxmlformats.org/spreadsheetml/2006/main" count="166" uniqueCount="115">
  <si>
    <t>1.</t>
  </si>
  <si>
    <t>Fördersatz</t>
  </si>
  <si>
    <t xml:space="preserve">2. </t>
  </si>
  <si>
    <t>Berechnung förderfähige Kosten zu Förderbaustein 3.2:  Unterstützungspaket Einzelhandelsgroßimmobilien</t>
  </si>
  <si>
    <t>Berechnung förderfähige Kosten zu Förderbaustein 3.1:   Verfügungsfonds Anmietungen</t>
  </si>
  <si>
    <t>3.</t>
  </si>
  <si>
    <t>Straße und Hausnr.</t>
  </si>
  <si>
    <t>Zinssatz</t>
  </si>
  <si>
    <t>Schätzung Kaufpreis</t>
  </si>
  <si>
    <t>4.</t>
  </si>
  <si>
    <t>Berechnung förderfähige Kosten zu Förderbaustein 3.4:  Anstoß Zentrenmanagement und Verfügungsfonds</t>
  </si>
  <si>
    <t>5.</t>
  </si>
  <si>
    <t>6.</t>
  </si>
  <si>
    <t>Gesamtförderung</t>
  </si>
  <si>
    <t>100 qm bis 200 qm</t>
  </si>
  <si>
    <t>200 qm bis 300 qm</t>
  </si>
  <si>
    <t xml:space="preserve">0 € bis 15 € </t>
  </si>
  <si>
    <t xml:space="preserve">15 € bis 30 € </t>
  </si>
  <si>
    <t xml:space="preserve">30 € bis 50 € </t>
  </si>
  <si>
    <t>Anmietung</t>
  </si>
  <si>
    <t>Jahre</t>
  </si>
  <si>
    <t>ergibt</t>
  </si>
  <si>
    <t>Monate</t>
  </si>
  <si>
    <t>Summe Kaufpreise</t>
  </si>
  <si>
    <t>NeKo Grunderwerb</t>
  </si>
  <si>
    <t>Abwicklungskosten</t>
  </si>
  <si>
    <t xml:space="preserve">  danach Erfolgsquote Anmietung in Anzahl Ladenlokale / Gastronomie</t>
  </si>
  <si>
    <t xml:space="preserve">  Schätzung des angenommenen Leerstandes im Zentrum (Konzentrationsbereich) </t>
  </si>
  <si>
    <t xml:space="preserve">Verkehrssicherung  </t>
  </si>
  <si>
    <t>€/qm/ Monat</t>
  </si>
  <si>
    <t>Betriebskosten</t>
  </si>
  <si>
    <t xml:space="preserve">   maximal 50%</t>
  </si>
  <si>
    <t xml:space="preserve">  angenommene Erfolgsquote bei der Anmietung von leerstehenden Ladenlokalen </t>
  </si>
  <si>
    <t>Bitte für Berechnung gelbe Felder ausfüllen</t>
  </si>
  <si>
    <t xml:space="preserve">qm  </t>
  </si>
  <si>
    <t xml:space="preserve">Summe qm  </t>
  </si>
  <si>
    <t>um bis zu 30%</t>
  </si>
  <si>
    <t>um bis zu 40%</t>
  </si>
  <si>
    <t>um bis zu 50%</t>
  </si>
  <si>
    <t>um bis zu 60%</t>
  </si>
  <si>
    <t>um bis zu 70%</t>
  </si>
  <si>
    <t>um bis zu 80%</t>
  </si>
  <si>
    <t>Verteilung der geschätzten Größe der Ladenlokale</t>
  </si>
  <si>
    <r>
      <t xml:space="preserve">Verteilung der geschätzten Miete je qm kalt vor Leerstand </t>
    </r>
    <r>
      <rPr>
        <b/>
        <sz val="12"/>
        <color rgb="FF0070C0"/>
        <rFont val="Calibri"/>
        <family val="2"/>
        <scheme val="minor"/>
      </rPr>
      <t>(Altmiete)</t>
    </r>
  </si>
  <si>
    <r>
      <t xml:space="preserve">durchschnittliche Reduzierung </t>
    </r>
    <r>
      <rPr>
        <b/>
        <sz val="12"/>
        <color rgb="FF0070C0"/>
        <rFont val="Calibri"/>
        <family val="2"/>
        <scheme val="minor"/>
      </rPr>
      <t>Altmiete</t>
    </r>
    <r>
      <rPr>
        <b/>
        <sz val="12"/>
        <color theme="1"/>
        <rFont val="Calibri"/>
        <family val="2"/>
        <scheme val="minor"/>
      </rPr>
      <t xml:space="preserve"> bei Anmietung Stadt</t>
    </r>
  </si>
  <si>
    <r>
      <t xml:space="preserve">durchschnittliche Reduzierung </t>
    </r>
    <r>
      <rPr>
        <b/>
        <sz val="12"/>
        <color rgb="FF0070C0"/>
        <rFont val="Calibri"/>
        <family val="2"/>
        <scheme val="minor"/>
      </rPr>
      <t>Altmiete</t>
    </r>
    <r>
      <rPr>
        <b/>
        <sz val="12"/>
        <color theme="1"/>
        <rFont val="Calibri"/>
        <family val="2"/>
        <scheme val="minor"/>
      </rPr>
      <t xml:space="preserve"> bei Weitervermietung Stadt an Interessenten</t>
    </r>
  </si>
  <si>
    <t xml:space="preserve">  qm (Schätzung)</t>
  </si>
  <si>
    <t xml:space="preserve">  </t>
  </si>
  <si>
    <t xml:space="preserve">Schätzung der Anteile eintragen (Berechnung erfolgt mit dem jeweils obersten Wert) </t>
  </si>
  <si>
    <t>Name der Standorte</t>
  </si>
  <si>
    <r>
      <t xml:space="preserve">      </t>
    </r>
    <r>
      <rPr>
        <sz val="10"/>
        <color theme="1"/>
        <rFont val="Calibri"/>
        <family val="2"/>
      </rPr>
      <t xml:space="preserve">∑  </t>
    </r>
    <r>
      <rPr>
        <sz val="10"/>
        <color theme="1"/>
        <rFont val="Calibri"/>
        <family val="2"/>
        <scheme val="minor"/>
      </rPr>
      <t>Einnahme je qm</t>
    </r>
  </si>
  <si>
    <t xml:space="preserve">     Kosten Anmietung </t>
  </si>
  <si>
    <r>
      <t xml:space="preserve">     </t>
    </r>
    <r>
      <rPr>
        <sz val="10"/>
        <color theme="1"/>
        <rFont val="Calibri"/>
        <family val="2"/>
      </rPr>
      <t xml:space="preserve">∑  </t>
    </r>
    <r>
      <rPr>
        <sz val="10"/>
        <color theme="1"/>
        <rFont val="Calibri"/>
        <family val="2"/>
        <scheme val="minor"/>
      </rPr>
      <t>Einnahme je qm</t>
    </r>
  </si>
  <si>
    <r>
      <t xml:space="preserve">      </t>
    </r>
    <r>
      <rPr>
        <sz val="10"/>
        <color theme="1"/>
        <rFont val="Calibri"/>
        <family val="2"/>
      </rPr>
      <t xml:space="preserve">∑  </t>
    </r>
    <r>
      <rPr>
        <sz val="10"/>
        <color theme="1"/>
        <rFont val="Calibri"/>
        <family val="2"/>
        <scheme val="minor"/>
      </rPr>
      <t>Einnahme</t>
    </r>
  </si>
  <si>
    <t>STADT/ GEMEINDE</t>
  </si>
  <si>
    <t>NAME ZENTRUM</t>
  </si>
  <si>
    <t>ANTRAG-NR.:</t>
  </si>
  <si>
    <t>0 qm bis 100 qm</t>
  </si>
  <si>
    <t>beantragte Ausgaben</t>
  </si>
  <si>
    <t xml:space="preserve">   Anzahl eintragen</t>
  </si>
  <si>
    <r>
      <t xml:space="preserve"> </t>
    </r>
    <r>
      <rPr>
        <sz val="11"/>
        <color theme="1"/>
        <rFont val="Calibri"/>
        <family val="2"/>
      </rPr>
      <t xml:space="preserve">Ʃ </t>
    </r>
    <r>
      <rPr>
        <sz val="11"/>
        <color theme="1"/>
        <rFont val="Calibri"/>
        <family val="2"/>
        <scheme val="minor"/>
      </rPr>
      <t>förderfähig</t>
    </r>
  </si>
  <si>
    <t xml:space="preserve"> Differenz </t>
  </si>
  <si>
    <r>
      <t xml:space="preserve"> </t>
    </r>
    <r>
      <rPr>
        <sz val="10"/>
        <color theme="1"/>
        <rFont val="Calibri"/>
        <family val="2"/>
      </rPr>
      <t>∑ Verm</t>
    </r>
    <r>
      <rPr>
        <sz val="10"/>
        <color theme="1"/>
        <rFont val="Calibri"/>
        <family val="2"/>
        <scheme val="minor"/>
      </rPr>
      <t>ietung/ Monat</t>
    </r>
  </si>
  <si>
    <r>
      <t xml:space="preserve"> </t>
    </r>
    <r>
      <rPr>
        <sz val="10"/>
        <color theme="1"/>
        <rFont val="Calibri"/>
        <family val="2"/>
      </rPr>
      <t>∑ Anm</t>
    </r>
    <r>
      <rPr>
        <sz val="10"/>
        <color theme="1"/>
        <rFont val="Calibri"/>
        <family val="2"/>
        <scheme val="minor"/>
      </rPr>
      <t>ietung/ Monat</t>
    </r>
  </si>
  <si>
    <r>
      <t xml:space="preserve"> </t>
    </r>
    <r>
      <rPr>
        <sz val="10"/>
        <color theme="1"/>
        <rFont val="Calibri"/>
        <family val="2"/>
      </rPr>
      <t>∑ Altm</t>
    </r>
    <r>
      <rPr>
        <sz val="10"/>
        <color theme="1"/>
        <rFont val="Calibri"/>
        <family val="2"/>
        <scheme val="minor"/>
      </rPr>
      <t>iete/ Monat</t>
    </r>
  </si>
  <si>
    <r>
      <t xml:space="preserve"> </t>
    </r>
    <r>
      <rPr>
        <sz val="10"/>
        <color theme="1"/>
        <rFont val="Calibri"/>
        <family val="2"/>
      </rPr>
      <t>Ø Altm</t>
    </r>
    <r>
      <rPr>
        <sz val="10"/>
        <color theme="1"/>
        <rFont val="Calibri"/>
        <family val="2"/>
        <scheme val="minor"/>
      </rPr>
      <t xml:space="preserve">iete je qm aus </t>
    </r>
  </si>
  <si>
    <t xml:space="preserve"> Summe durch Anzahl</t>
  </si>
  <si>
    <t>Berechnung förderfähige Kosten zu Förderbaustein 3.6:  Abwicklungskosten</t>
  </si>
  <si>
    <t>Berechnung förderfähige Kosten zu Förderbaustein 3.3:  Zwischenerwerb von Einzelhandelsimmobilien</t>
  </si>
  <si>
    <t>Förderung der Ausgaben für die bauliche Anpassung bzw. Herrichtung der Ladenlokale (3.1 B c)</t>
  </si>
  <si>
    <t xml:space="preserve">qm </t>
  </si>
  <si>
    <t>7.</t>
  </si>
  <si>
    <t>Anzahl</t>
  </si>
  <si>
    <t>Zweck gem 3.4 A</t>
  </si>
  <si>
    <t>Förderung baulicher Anpassungen zur Vergrößerung von Verkaufsflächen (3.1 B d)*</t>
  </si>
  <si>
    <t>*bei mehr als drei neu geschaffenen Ladeneinheiten nehmen Sie bitte Kontakt zu Ihrer Bezirksregierung auf</t>
  </si>
  <si>
    <t>Name</t>
  </si>
  <si>
    <t>Straße, Hausnummer</t>
  </si>
  <si>
    <t>Verkaufsfläche</t>
  </si>
  <si>
    <r>
      <t xml:space="preserve"> </t>
    </r>
    <r>
      <rPr>
        <sz val="10"/>
        <color theme="1"/>
        <rFont val="Calibri"/>
        <family val="2"/>
      </rPr>
      <t xml:space="preserve">Ʃ </t>
    </r>
    <r>
      <rPr>
        <sz val="10"/>
        <color theme="1"/>
        <rFont val="Calibri"/>
        <family val="2"/>
        <scheme val="minor"/>
      </rPr>
      <t>förderfähig</t>
    </r>
  </si>
  <si>
    <r>
      <rPr>
        <sz val="10"/>
        <color theme="1"/>
        <rFont val="Calibri"/>
        <family val="2"/>
      </rPr>
      <t xml:space="preserve"> Ʃ </t>
    </r>
    <r>
      <rPr>
        <sz val="10"/>
        <color theme="1"/>
        <rFont val="Calibri"/>
        <family val="2"/>
        <scheme val="minor"/>
      </rPr>
      <t>förderfähig</t>
    </r>
  </si>
  <si>
    <t>Maximal 2 Jahre / 24 Montae</t>
  </si>
  <si>
    <t>maximal 200 €/qm</t>
  </si>
  <si>
    <t>Gesamtkosten</t>
  </si>
  <si>
    <t>Neu geschaffene Ladeneinheiten (max. 200 € je qm, max. 200.000 € gesamt inkl. Mietkosten)</t>
  </si>
  <si>
    <t>Gesamtkosten Umbau</t>
  </si>
  <si>
    <t>Berechnung förderfähige Kosten zu Förderbaustein 3.5 NEU:  Schaffung von Innenstadt-Qualitäten</t>
  </si>
  <si>
    <t>maximal förderfähiger Betrag für Ausgaben unter 3.5 Neu: 200.000 €</t>
  </si>
  <si>
    <t>Beantragte Ausgaben der Anmietung des Objektes gem. 3.1 B a) und b)</t>
  </si>
  <si>
    <t>neu beantragt:</t>
  </si>
  <si>
    <t>bereits bewilligt:</t>
  </si>
  <si>
    <t>Zweck gem 3.5 NEU A</t>
  </si>
  <si>
    <t>Summe der förderfähigen Ausgaben gem. 3.1 - 3.4</t>
  </si>
  <si>
    <r>
      <t xml:space="preserve">Berechnungshilfe für das Sofortprogramm zur Stärkung der Innenstädte und Zentren in Nordrhein-Westfalen </t>
    </r>
    <r>
      <rPr>
        <b/>
        <u/>
        <sz val="18"/>
        <color theme="1"/>
        <rFont val="Calibri"/>
        <family val="2"/>
        <scheme val="minor"/>
      </rPr>
      <t>2021</t>
    </r>
  </si>
  <si>
    <t xml:space="preserve">    max. förderfähiger Betrag: 250.000 €</t>
  </si>
  <si>
    <t xml:space="preserve">    gleicher Eigentümer wie 1 (max. förderfähiger Betrag: 125.000 €)</t>
  </si>
  <si>
    <t xml:space="preserve">    anderer Eigentümer als 1 (max. förderfähiger Betrag: 250.000 €)</t>
  </si>
  <si>
    <t xml:space="preserve">    gleicher Eigentümer wie 1 oder 2 (max. förderfähiger Betrag: 125.000 €)</t>
  </si>
  <si>
    <t xml:space="preserve">    anderer Eigentümer als 1 oder 2 (max. förderfähiger Betrag: 250.000 €)</t>
  </si>
  <si>
    <t>Für das Zentrum wurden bereits Kosten für das Zentrumsmanagement bewilligt und zwar in folgender Höhe (max. förderfähig 150.000 €  pro Zentrum; Aufrufe sind kumuliert zu betrachten)</t>
  </si>
  <si>
    <t xml:space="preserve"> Ʃ förderfähig</t>
  </si>
  <si>
    <t>Umbaupauschale 1: "Eingang und Fassade"</t>
  </si>
  <si>
    <t>Umbaupauschale 2: "Gebäudetechnik"</t>
  </si>
  <si>
    <t>Umbaupauschale 3: "Innenausstattung"</t>
  </si>
  <si>
    <t>(ohne Pauschale)</t>
  </si>
  <si>
    <t>Pauschale für die Personalkosten einer zusätzlichen Stelle (75.000 €)</t>
  </si>
  <si>
    <t>nein</t>
  </si>
  <si>
    <t xml:space="preserve">   Zweck gem 3.4 C</t>
  </si>
  <si>
    <t>Der Zuschuss zu den Personalkosten wird je Kommune nur einmal gewährt.</t>
  </si>
  <si>
    <r>
      <t xml:space="preserve"> </t>
    </r>
    <r>
      <rPr>
        <sz val="11"/>
        <color theme="1"/>
        <rFont val="Calibri"/>
        <family val="2"/>
      </rPr>
      <t>Ʃ anteilige Förderung (Fördersatz)</t>
    </r>
  </si>
  <si>
    <t xml:space="preserve"> Gesamtförderung</t>
  </si>
  <si>
    <t>pauschal 2.500 €</t>
  </si>
  <si>
    <t>davon Ausgaben für Stadtbäume gem. 3.5 NEU A b):</t>
  </si>
  <si>
    <t>zzgl. Pauschale gemäß  3.4 C</t>
  </si>
  <si>
    <t>Stand 25.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</si>
</sst>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€&quot;_-;\-* #,##0\ &quot;€&quot;_-;_-* &quot;-&quot;\ &quot;€&quot;_-;_-@_-"/>
    <numFmt numFmtId="164" formatCode="_-* #,##0.00\ _€_-;\-* #,##0.00\ _€_-;_-* &quot;-&quot;??\ _€_-;_-@_-"/>
    <numFmt numFmtId="165" formatCode="_-* #,##0.00\ [$€-407]_-;\-* #,##0.00\ [$€-407]_-;_-* &quot;-&quot;??\ [$€-407]_-;_-@_-"/>
    <numFmt numFmtId="166" formatCode="_-* #,##0\ [$€-407]_-;\-* #,##0\ [$€-407]_-;_-* &quot;-&quot;??\ [$€-407]_-;_-@_-"/>
    <numFmt numFmtId="167" formatCode="_-* #,##0\ _€_-;\-* #,##0\ _€_-;_-* &quot;-&quot;??\ _€_-;_-@_-"/>
    <numFmt numFmtId="168" formatCode="_-* #,##0.0\ _€_-;\-* #,##0.0\ _€_-;_-* &quot;-&quot;??\ _€_-;_-@_-"/>
    <numFmt numFmtId="169" formatCode="#,##0_ ;\-#,##0\ "/>
    <numFmt numFmtId="170" formatCode="#,##0\ &quot;€&quot;"/>
    <numFmt numFmtId="171" formatCode="#,##0.0_ ;\-#,##0.0\ "/>
    <numFmt numFmtId="172" formatCode="_-* #,##0\ [$€-407]_-;\-* #,##0\ [$€-407]_-;_-* &quot;-&quot;\ [$€-407]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0" fillId="3" borderId="0" xfId="0" applyFill="1" applyBorder="1" applyProtection="1"/>
    <xf numFmtId="0" fontId="5" fillId="3" borderId="0" xfId="0" applyFont="1" applyFill="1" applyBorder="1" applyAlignment="1" applyProtection="1"/>
    <xf numFmtId="0" fontId="0" fillId="3" borderId="0" xfId="0" applyFont="1" applyFill="1" applyBorder="1" applyAlignment="1" applyProtection="1">
      <alignment horizontal="center"/>
    </xf>
    <xf numFmtId="165" fontId="4" fillId="3" borderId="0" xfId="0" applyNumberFormat="1" applyFont="1" applyFill="1" applyBorder="1" applyAlignment="1" applyProtection="1">
      <alignment horizontal="right" vertical="center"/>
    </xf>
    <xf numFmtId="166" fontId="4" fillId="3" borderId="0" xfId="0" applyNumberFormat="1" applyFont="1" applyFill="1" applyBorder="1" applyAlignment="1" applyProtection="1">
      <alignment horizontal="right" vertical="center"/>
    </xf>
    <xf numFmtId="166" fontId="5" fillId="3" borderId="0" xfId="0" applyNumberFormat="1" applyFont="1" applyFill="1" applyBorder="1" applyAlignment="1" applyProtection="1"/>
    <xf numFmtId="0" fontId="6" fillId="3" borderId="0" xfId="0" applyFont="1" applyFill="1" applyBorder="1" applyAlignment="1" applyProtection="1">
      <alignment horizontal="left"/>
    </xf>
    <xf numFmtId="166" fontId="6" fillId="3" borderId="0" xfId="0" applyNumberFormat="1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left"/>
    </xf>
    <xf numFmtId="165" fontId="11" fillId="3" borderId="0" xfId="0" applyNumberFormat="1" applyFont="1" applyFill="1" applyBorder="1" applyAlignment="1" applyProtection="1">
      <alignment horizontal="right" vertical="center"/>
    </xf>
    <xf numFmtId="0" fontId="0" fillId="3" borderId="0" xfId="0" applyFill="1" applyAlignment="1" applyProtection="1">
      <alignment horizontal="right"/>
    </xf>
    <xf numFmtId="0" fontId="0" fillId="3" borderId="0" xfId="0" applyFill="1" applyBorder="1" applyAlignment="1" applyProtection="1"/>
    <xf numFmtId="0" fontId="0" fillId="3" borderId="0" xfId="0" applyFill="1" applyBorder="1" applyAlignment="1" applyProtection="1">
      <alignment horizontal="left"/>
    </xf>
    <xf numFmtId="10" fontId="0" fillId="2" borderId="0" xfId="2" applyNumberFormat="1" applyFont="1" applyFill="1" applyBorder="1" applyAlignment="1" applyProtection="1">
      <alignment horizontal="center"/>
    </xf>
    <xf numFmtId="166" fontId="2" fillId="4" borderId="1" xfId="0" applyNumberFormat="1" applyFont="1" applyFill="1" applyBorder="1" applyProtection="1"/>
    <xf numFmtId="0" fontId="0" fillId="3" borderId="0" xfId="0" applyFill="1" applyBorder="1" applyAlignment="1" applyProtection="1">
      <alignment horizontal="center"/>
    </xf>
    <xf numFmtId="0" fontId="8" fillId="3" borderId="0" xfId="0" applyFont="1" applyFill="1" applyBorder="1" applyAlignment="1" applyProtection="1"/>
    <xf numFmtId="165" fontId="4" fillId="3" borderId="0" xfId="0" applyNumberFormat="1" applyFont="1" applyFill="1" applyBorder="1" applyAlignment="1" applyProtection="1">
      <alignment horizontal="center" vertical="center"/>
    </xf>
    <xf numFmtId="165" fontId="8" fillId="3" borderId="0" xfId="0" applyNumberFormat="1" applyFont="1" applyFill="1" applyBorder="1" applyAlignment="1" applyProtection="1">
      <alignment horizontal="center"/>
    </xf>
    <xf numFmtId="165" fontId="8" fillId="3" borderId="0" xfId="0" applyNumberFormat="1" applyFont="1" applyFill="1" applyBorder="1" applyAlignment="1" applyProtection="1"/>
    <xf numFmtId="0" fontId="6" fillId="3" borderId="0" xfId="0" applyFont="1" applyFill="1" applyBorder="1" applyAlignment="1" applyProtection="1">
      <alignment horizontal="right"/>
    </xf>
    <xf numFmtId="0" fontId="0" fillId="0" borderId="0" xfId="0" applyProtection="1"/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/>
    </xf>
    <xf numFmtId="165" fontId="15" fillId="3" borderId="0" xfId="0" applyNumberFormat="1" applyFont="1" applyFill="1" applyBorder="1" applyAlignment="1" applyProtection="1">
      <alignment horizontal="right" vertical="center"/>
    </xf>
    <xf numFmtId="0" fontId="14" fillId="3" borderId="0" xfId="0" applyFont="1" applyFill="1" applyBorder="1" applyAlignment="1" applyProtection="1"/>
    <xf numFmtId="165" fontId="15" fillId="3" borderId="0" xfId="0" applyNumberFormat="1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166" fontId="5" fillId="3" borderId="0" xfId="0" applyNumberFormat="1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166" fontId="4" fillId="3" borderId="0" xfId="0" applyNumberFormat="1" applyFont="1" applyFill="1" applyBorder="1" applyAlignment="1" applyProtection="1">
      <alignment horizontal="left" vertical="center"/>
    </xf>
    <xf numFmtId="165" fontId="4" fillId="3" borderId="0" xfId="0" applyNumberFormat="1" applyFont="1" applyFill="1" applyBorder="1" applyAlignment="1" applyProtection="1">
      <alignment horizontal="left" vertical="center"/>
    </xf>
    <xf numFmtId="167" fontId="6" fillId="3" borderId="0" xfId="1" applyNumberFormat="1" applyFont="1" applyFill="1" applyBorder="1" applyAlignment="1" applyProtection="1">
      <alignment horizontal="right" vertical="center"/>
    </xf>
    <xf numFmtId="0" fontId="8" fillId="3" borderId="0" xfId="0" applyFont="1" applyFill="1" applyBorder="1" applyAlignment="1" applyProtection="1">
      <alignment horizontal="right"/>
    </xf>
    <xf numFmtId="165" fontId="15" fillId="3" borderId="0" xfId="0" applyNumberFormat="1" applyFont="1" applyFill="1" applyBorder="1" applyAlignment="1" applyProtection="1">
      <alignment horizontal="right"/>
    </xf>
    <xf numFmtId="0" fontId="22" fillId="3" borderId="0" xfId="0" applyFont="1" applyFill="1" applyBorder="1" applyAlignment="1" applyProtection="1">
      <alignment horizontal="left"/>
    </xf>
    <xf numFmtId="0" fontId="22" fillId="3" borderId="0" xfId="0" applyFont="1" applyFill="1" applyBorder="1" applyProtection="1"/>
    <xf numFmtId="0" fontId="22" fillId="3" borderId="0" xfId="0" applyFont="1" applyFill="1" applyBorder="1" applyAlignment="1" applyProtection="1"/>
    <xf numFmtId="0" fontId="20" fillId="3" borderId="0" xfId="0" applyFont="1" applyFill="1" applyBorder="1" applyAlignment="1" applyProtection="1"/>
    <xf numFmtId="0" fontId="20" fillId="3" borderId="0" xfId="0" applyFont="1" applyFill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left" vertical="center"/>
    </xf>
    <xf numFmtId="0" fontId="26" fillId="3" borderId="0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Protection="1"/>
    <xf numFmtId="0" fontId="2" fillId="3" borderId="0" xfId="0" applyFont="1" applyFill="1" applyBorder="1" applyProtection="1"/>
    <xf numFmtId="0" fontId="13" fillId="3" borderId="0" xfId="0" applyFont="1" applyFill="1" applyBorder="1" applyProtection="1"/>
    <xf numFmtId="0" fontId="21" fillId="3" borderId="0" xfId="0" applyFont="1" applyFill="1" applyBorder="1" applyProtection="1"/>
    <xf numFmtId="0" fontId="20" fillId="3" borderId="0" xfId="0" applyFont="1" applyFill="1" applyBorder="1" applyProtection="1"/>
    <xf numFmtId="0" fontId="19" fillId="0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Protection="1"/>
    <xf numFmtId="0" fontId="20" fillId="3" borderId="0" xfId="0" applyFont="1" applyFill="1" applyBorder="1" applyAlignment="1" applyProtection="1">
      <alignment horizontal="center"/>
    </xf>
    <xf numFmtId="9" fontId="29" fillId="0" borderId="0" xfId="0" applyNumberFormat="1" applyFont="1" applyFill="1" applyBorder="1" applyAlignment="1" applyProtection="1">
      <alignment horizontal="center"/>
    </xf>
    <xf numFmtId="168" fontId="8" fillId="0" borderId="0" xfId="1" applyNumberFormat="1" applyFont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vertical="center"/>
    </xf>
    <xf numFmtId="165" fontId="0" fillId="0" borderId="0" xfId="0" applyNumberFormat="1" applyFont="1" applyBorder="1" applyAlignment="1" applyProtection="1">
      <alignment horizontal="right" vertical="center"/>
    </xf>
    <xf numFmtId="0" fontId="14" fillId="3" borderId="0" xfId="0" applyFont="1" applyFill="1" applyBorder="1" applyProtection="1"/>
    <xf numFmtId="0" fontId="8" fillId="3" borderId="0" xfId="0" applyFont="1" applyFill="1" applyBorder="1" applyProtection="1"/>
    <xf numFmtId="166" fontId="0" fillId="3" borderId="0" xfId="0" applyNumberFormat="1" applyFill="1" applyBorder="1" applyProtection="1"/>
    <xf numFmtId="0" fontId="6" fillId="3" borderId="0" xfId="0" applyFont="1" applyFill="1" applyBorder="1" applyAlignment="1" applyProtection="1">
      <alignment vertical="center"/>
    </xf>
    <xf numFmtId="166" fontId="0" fillId="0" borderId="0" xfId="0" applyNumberFormat="1" applyFont="1" applyBorder="1" applyAlignment="1" applyProtection="1">
      <alignment horizontal="right" vertical="center"/>
    </xf>
    <xf numFmtId="0" fontId="14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6" fillId="3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right"/>
    </xf>
    <xf numFmtId="167" fontId="0" fillId="0" borderId="0" xfId="1" applyNumberFormat="1" applyFont="1" applyBorder="1" applyAlignment="1" applyProtection="1">
      <alignment horizontal="right" vertical="center"/>
    </xf>
    <xf numFmtId="0" fontId="0" fillId="3" borderId="0" xfId="0" applyFont="1" applyFill="1" applyBorder="1" applyProtection="1"/>
    <xf numFmtId="166" fontId="20" fillId="2" borderId="0" xfId="0" applyNumberFormat="1" applyFont="1" applyFill="1" applyBorder="1" applyProtection="1"/>
    <xf numFmtId="166" fontId="20" fillId="0" borderId="0" xfId="1" applyNumberFormat="1" applyFont="1" applyBorder="1" applyProtection="1"/>
    <xf numFmtId="0" fontId="25" fillId="3" borderId="0" xfId="0" applyFont="1" applyFill="1" applyBorder="1" applyAlignment="1" applyProtection="1">
      <alignment horizontal="left"/>
    </xf>
    <xf numFmtId="166" fontId="20" fillId="3" borderId="0" xfId="0" applyNumberFormat="1" applyFont="1" applyFill="1" applyBorder="1" applyProtection="1"/>
    <xf numFmtId="0" fontId="6" fillId="3" borderId="0" xfId="0" applyFont="1" applyFill="1" applyBorder="1" applyAlignment="1" applyProtection="1">
      <alignment horizontal="center"/>
    </xf>
    <xf numFmtId="166" fontId="0" fillId="0" borderId="0" xfId="1" applyNumberFormat="1" applyFont="1" applyBorder="1" applyProtection="1"/>
    <xf numFmtId="165" fontId="0" fillId="2" borderId="0" xfId="2" applyNumberFormat="1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left" vertical="top"/>
    </xf>
    <xf numFmtId="0" fontId="31" fillId="3" borderId="0" xfId="0" applyFont="1" applyFill="1" applyBorder="1" applyProtection="1"/>
    <xf numFmtId="170" fontId="0" fillId="3" borderId="0" xfId="0" applyNumberFormat="1" applyFill="1" applyBorder="1" applyAlignment="1" applyProtection="1">
      <alignment horizontal="right"/>
    </xf>
    <xf numFmtId="9" fontId="1" fillId="2" borderId="0" xfId="2" applyNumberFormat="1" applyFont="1" applyFill="1" applyBorder="1" applyAlignment="1" applyProtection="1">
      <alignment horizontal="center"/>
    </xf>
    <xf numFmtId="0" fontId="27" fillId="3" borderId="0" xfId="0" applyFont="1" applyFill="1" applyBorder="1" applyProtection="1"/>
    <xf numFmtId="0" fontId="0" fillId="3" borderId="0" xfId="0" applyFill="1" applyBorder="1" applyAlignment="1" applyProtection="1">
      <alignment horizontal="left" vertical="center"/>
    </xf>
    <xf numFmtId="167" fontId="33" fillId="3" borderId="0" xfId="1" applyNumberFormat="1" applyFont="1" applyFill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right" vertical="center"/>
    </xf>
    <xf numFmtId="166" fontId="2" fillId="0" borderId="1" xfId="0" applyNumberFormat="1" applyFont="1" applyBorder="1" applyProtection="1"/>
    <xf numFmtId="166" fontId="2" fillId="2" borderId="1" xfId="0" applyNumberFormat="1" applyFont="1" applyFill="1" applyBorder="1" applyProtection="1"/>
    <xf numFmtId="9" fontId="6" fillId="3" borderId="0" xfId="0" applyNumberFormat="1" applyFont="1" applyFill="1" applyBorder="1" applyAlignment="1" applyProtection="1">
      <alignment horizontal="center"/>
    </xf>
    <xf numFmtId="42" fontId="22" fillId="0" borderId="0" xfId="0" applyNumberFormat="1" applyFont="1" applyFill="1" applyBorder="1" applyAlignment="1" applyProtection="1">
      <alignment horizontal="center"/>
    </xf>
    <xf numFmtId="0" fontId="24" fillId="3" borderId="0" xfId="0" applyFont="1" applyFill="1" applyBorder="1" applyProtection="1"/>
    <xf numFmtId="0" fontId="30" fillId="3" borderId="0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wrapText="1"/>
    </xf>
    <xf numFmtId="0" fontId="28" fillId="3" borderId="0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2" fillId="0" borderId="0" xfId="0" applyFont="1" applyProtection="1"/>
    <xf numFmtId="0" fontId="0" fillId="0" borderId="0" xfId="0" applyAlignment="1" applyProtection="1">
      <alignment horizontal="left" vertical="center"/>
    </xf>
    <xf numFmtId="0" fontId="7" fillId="0" borderId="0" xfId="0" applyFont="1" applyProtection="1"/>
    <xf numFmtId="0" fontId="18" fillId="5" borderId="0" xfId="0" applyFont="1" applyFill="1" applyBorder="1" applyAlignment="1" applyProtection="1">
      <alignment vertical="center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9" fontId="29" fillId="5" borderId="0" xfId="0" applyNumberFormat="1" applyFont="1" applyFill="1" applyBorder="1" applyAlignment="1" applyProtection="1">
      <alignment horizontal="center"/>
      <protection locked="0"/>
    </xf>
    <xf numFmtId="9" fontId="8" fillId="5" borderId="0" xfId="0" applyNumberFormat="1" applyFont="1" applyFill="1" applyBorder="1" applyAlignment="1" applyProtection="1">
      <alignment horizontal="center" vertical="center"/>
      <protection locked="0"/>
    </xf>
    <xf numFmtId="167" fontId="0" fillId="5" borderId="0" xfId="1" applyNumberFormat="1" applyFont="1" applyFill="1" applyBorder="1" applyAlignment="1" applyProtection="1">
      <protection locked="0"/>
    </xf>
    <xf numFmtId="172" fontId="0" fillId="5" borderId="0" xfId="0" applyNumberFormat="1" applyFill="1" applyBorder="1" applyAlignment="1" applyProtection="1">
      <alignment horizontal="right"/>
      <protection locked="0"/>
    </xf>
    <xf numFmtId="42" fontId="20" fillId="5" borderId="0" xfId="0" applyNumberFormat="1" applyFont="1" applyFill="1" applyBorder="1" applyAlignment="1" applyProtection="1">
      <alignment horizontal="center"/>
      <protection locked="0"/>
    </xf>
    <xf numFmtId="10" fontId="0" fillId="5" borderId="0" xfId="2" applyNumberFormat="1" applyFont="1" applyFill="1" applyBorder="1" applyAlignment="1" applyProtection="1">
      <alignment horizontal="center"/>
      <protection locked="0"/>
    </xf>
    <xf numFmtId="171" fontId="0" fillId="5" borderId="0" xfId="1" applyNumberFormat="1" applyFont="1" applyFill="1" applyBorder="1" applyAlignment="1" applyProtection="1">
      <protection locked="0"/>
    </xf>
    <xf numFmtId="9" fontId="0" fillId="5" borderId="0" xfId="2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8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42" fontId="20" fillId="5" borderId="2" xfId="0" applyNumberFormat="1" applyFont="1" applyFill="1" applyBorder="1" applyAlignment="1" applyProtection="1">
      <alignment horizontal="center"/>
      <protection locked="0"/>
    </xf>
    <xf numFmtId="0" fontId="0" fillId="3" borderId="0" xfId="0" applyFont="1" applyFill="1" applyProtection="1"/>
    <xf numFmtId="0" fontId="7" fillId="3" borderId="0" xfId="0" applyFont="1" applyFill="1" applyProtection="1"/>
    <xf numFmtId="0" fontId="2" fillId="3" borderId="0" xfId="0" applyFont="1" applyFill="1" applyProtection="1"/>
    <xf numFmtId="0" fontId="6" fillId="3" borderId="0" xfId="0" applyFont="1" applyFill="1" applyProtection="1"/>
    <xf numFmtId="166" fontId="2" fillId="2" borderId="0" xfId="0" applyNumberFormat="1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left"/>
      <protection locked="0"/>
    </xf>
    <xf numFmtId="166" fontId="0" fillId="2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wrapText="1"/>
      <protection locked="0"/>
    </xf>
    <xf numFmtId="0" fontId="0" fillId="5" borderId="0" xfId="0" applyFill="1" applyBorder="1" applyAlignment="1" applyProtection="1">
      <protection locked="0"/>
    </xf>
    <xf numFmtId="0" fontId="8" fillId="3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8" fillId="3" borderId="0" xfId="0" applyFont="1" applyFill="1" applyBorder="1" applyAlignment="1" applyProtection="1"/>
    <xf numFmtId="0" fontId="28" fillId="0" borderId="0" xfId="0" applyFont="1" applyAlignment="1" applyProtection="1"/>
    <xf numFmtId="0" fontId="23" fillId="3" borderId="0" xfId="0" applyFont="1" applyFill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8" fillId="3" borderId="0" xfId="0" applyFont="1" applyFill="1" applyBorder="1" applyAlignment="1" applyProtection="1">
      <alignment horizontal="left"/>
    </xf>
    <xf numFmtId="166" fontId="0" fillId="5" borderId="0" xfId="2" applyNumberFormat="1" applyFont="1" applyFill="1" applyBorder="1" applyAlignment="1" applyProtection="1">
      <alignment horizontal="center"/>
      <protection locked="0"/>
    </xf>
    <xf numFmtId="167" fontId="0" fillId="5" borderId="0" xfId="1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169" fontId="20" fillId="5" borderId="0" xfId="0" applyNumberFormat="1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18" fillId="5" borderId="0" xfId="0" applyFont="1" applyFill="1" applyBorder="1" applyAlignment="1" applyProtection="1">
      <alignment horizontal="left" vertical="center"/>
      <protection locked="0"/>
    </xf>
  </cellXfs>
  <cellStyles count="3">
    <cellStyle name="Komma" xfId="1" builtinId="3"/>
    <cellStyle name="Prozent" xfId="2" builtinId="5"/>
    <cellStyle name="Standard" xfId="0" builtinId="0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447675</xdr:colOff>
      <xdr:row>35</xdr:row>
      <xdr:rowOff>28575</xdr:rowOff>
    </xdr:from>
    <xdr:to>
      <xdr:col>16</xdr:col>
      <xdr:colOff>447676</xdr:colOff>
      <xdr:row>36</xdr:row>
      <xdr:rowOff>9525</xdr:rowOff>
    </xdr:to>
    <xdr:cxnSp macro="">
      <xdr:nvCxnSpPr>
        <xdr:cNvPr id="5" name="Gerade Verbindung mit Pfeil 4"/>
        <xdr:cNvCxnSpPr/>
      </xdr:nvCxnSpPr>
      <xdr:spPr>
        <a:xfrm flipH="1">
          <a:off x="7277100" y="5676900"/>
          <a:ext cx="1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129540</xdr:colOff>
      <xdr:row>17</xdr:row>
      <xdr:rowOff>99060</xdr:rowOff>
    </xdr:from>
    <xdr:to>
      <xdr:col>5</xdr:col>
      <xdr:colOff>184150</xdr:colOff>
      <xdr:row>17</xdr:row>
      <xdr:rowOff>101602</xdr:rowOff>
    </xdr:to>
    <xdr:cxnSp macro="">
      <xdr:nvCxnSpPr>
        <xdr:cNvPr id="8" name="Gerader Verbinder 7"/>
        <xdr:cNvCxnSpPr/>
      </xdr:nvCxnSpPr>
      <xdr:spPr>
        <a:xfrm>
          <a:off x="1447800" y="1805940"/>
          <a:ext cx="1182370" cy="25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17</xdr:row>
      <xdr:rowOff>101600</xdr:rowOff>
    </xdr:from>
    <xdr:to>
      <xdr:col>12</xdr:col>
      <xdr:colOff>11205</xdr:colOff>
      <xdr:row>17</xdr:row>
      <xdr:rowOff>112060</xdr:rowOff>
    </xdr:to>
    <xdr:cxnSp macro="">
      <xdr:nvCxnSpPr>
        <xdr:cNvPr id="11" name="Gerader Verbinder 10"/>
        <xdr:cNvCxnSpPr/>
      </xdr:nvCxnSpPr>
      <xdr:spPr>
        <a:xfrm>
          <a:off x="3625850" y="2095500"/>
          <a:ext cx="3141755" cy="1046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15</xdr:row>
      <xdr:rowOff>14395</xdr:rowOff>
    </xdr:from>
    <xdr:to>
      <xdr:col>16</xdr:col>
      <xdr:colOff>495300</xdr:colOff>
      <xdr:row>16</xdr:row>
      <xdr:rowOff>267260</xdr:rowOff>
    </xdr:to>
    <xdr:grpSp>
      <xdr:nvGrpSpPr>
        <xdr:cNvPr id="24" name="Gruppieren 23"/>
        <xdr:cNvGrpSpPr/>
      </xdr:nvGrpSpPr>
      <xdr:grpSpPr>
        <a:xfrm>
          <a:off x="7334250" y="3300520"/>
          <a:ext cx="3238500" cy="605290"/>
          <a:chOff x="5468471" y="1572013"/>
          <a:chExt cx="1949823" cy="387335"/>
        </a:xfrm>
      </xdr:grpSpPr>
      <xdr:cxnSp macro="">
        <xdr:nvCxnSpPr>
          <xdr:cNvPr id="13" name="Gerader Verbinder 12"/>
          <xdr:cNvCxnSpPr/>
        </xdr:nvCxnSpPr>
        <xdr:spPr>
          <a:xfrm>
            <a:off x="7418294" y="1572013"/>
            <a:ext cx="0" cy="1989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Gerader Verbinder 14"/>
          <xdr:cNvCxnSpPr/>
        </xdr:nvCxnSpPr>
        <xdr:spPr>
          <a:xfrm flipH="1">
            <a:off x="5468471" y="1777813"/>
            <a:ext cx="19481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Gerade Verbindung mit Pfeil 19"/>
          <xdr:cNvCxnSpPr/>
        </xdr:nvCxnSpPr>
        <xdr:spPr>
          <a:xfrm flipH="1">
            <a:off x="5472393" y="1776132"/>
            <a:ext cx="1" cy="18321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365312</xdr:colOff>
      <xdr:row>19</xdr:row>
      <xdr:rowOff>194063</xdr:rowOff>
    </xdr:from>
    <xdr:to>
      <xdr:col>16</xdr:col>
      <xdr:colOff>546100</xdr:colOff>
      <xdr:row>22</xdr:row>
      <xdr:rowOff>19050</xdr:rowOff>
    </xdr:to>
    <xdr:grpSp>
      <xdr:nvGrpSpPr>
        <xdr:cNvPr id="25" name="Gruppieren 24"/>
        <xdr:cNvGrpSpPr/>
      </xdr:nvGrpSpPr>
      <xdr:grpSpPr>
        <a:xfrm>
          <a:off x="7318562" y="4537463"/>
          <a:ext cx="3304988" cy="472687"/>
          <a:chOff x="5468471" y="1572013"/>
          <a:chExt cx="1949823" cy="387335"/>
        </a:xfrm>
      </xdr:grpSpPr>
      <xdr:cxnSp macro="">
        <xdr:nvCxnSpPr>
          <xdr:cNvPr id="26" name="Gerader Verbinder 25"/>
          <xdr:cNvCxnSpPr/>
        </xdr:nvCxnSpPr>
        <xdr:spPr>
          <a:xfrm>
            <a:off x="7418294" y="1572013"/>
            <a:ext cx="0" cy="1989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Gerader Verbinder 26"/>
          <xdr:cNvCxnSpPr/>
        </xdr:nvCxnSpPr>
        <xdr:spPr>
          <a:xfrm flipH="1">
            <a:off x="5468471" y="1777813"/>
            <a:ext cx="19481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Gerade Verbindung mit Pfeil 27"/>
          <xdr:cNvCxnSpPr/>
        </xdr:nvCxnSpPr>
        <xdr:spPr>
          <a:xfrm flipH="1">
            <a:off x="5472393" y="1776132"/>
            <a:ext cx="1" cy="18321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372036</xdr:colOff>
      <xdr:row>25</xdr:row>
      <xdr:rowOff>5430</xdr:rowOff>
    </xdr:from>
    <xdr:to>
      <xdr:col>16</xdr:col>
      <xdr:colOff>492125</xdr:colOff>
      <xdr:row>26</xdr:row>
      <xdr:rowOff>319367</xdr:rowOff>
    </xdr:to>
    <xdr:grpSp>
      <xdr:nvGrpSpPr>
        <xdr:cNvPr id="29" name="Gruppieren 28"/>
        <xdr:cNvGrpSpPr/>
      </xdr:nvGrpSpPr>
      <xdr:grpSpPr>
        <a:xfrm>
          <a:off x="7325286" y="5568030"/>
          <a:ext cx="3244289" cy="504437"/>
          <a:chOff x="5468471" y="1572013"/>
          <a:chExt cx="1949823" cy="387335"/>
        </a:xfrm>
      </xdr:grpSpPr>
      <xdr:cxnSp macro="">
        <xdr:nvCxnSpPr>
          <xdr:cNvPr id="30" name="Gerader Verbinder 29"/>
          <xdr:cNvCxnSpPr/>
        </xdr:nvCxnSpPr>
        <xdr:spPr>
          <a:xfrm>
            <a:off x="7418294" y="1572013"/>
            <a:ext cx="0" cy="1989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Gerader Verbinder 30"/>
          <xdr:cNvCxnSpPr/>
        </xdr:nvCxnSpPr>
        <xdr:spPr>
          <a:xfrm flipH="1">
            <a:off x="5468471" y="1777813"/>
            <a:ext cx="19481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Gerade Verbindung mit Pfeil 31"/>
          <xdr:cNvCxnSpPr/>
        </xdr:nvCxnSpPr>
        <xdr:spPr>
          <a:xfrm flipH="1">
            <a:off x="5472393" y="1776132"/>
            <a:ext cx="1" cy="18321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110490</xdr:colOff>
      <xdr:row>27</xdr:row>
      <xdr:rowOff>133350</xdr:rowOff>
    </xdr:from>
    <xdr:to>
      <xdr:col>11</xdr:col>
      <xdr:colOff>400050</xdr:colOff>
      <xdr:row>27</xdr:row>
      <xdr:rowOff>134620</xdr:rowOff>
    </xdr:to>
    <xdr:cxnSp macro="">
      <xdr:nvCxnSpPr>
        <xdr:cNvPr id="34" name="Gerader Verbinder 33"/>
        <xdr:cNvCxnSpPr/>
      </xdr:nvCxnSpPr>
      <xdr:spPr>
        <a:xfrm flipV="1">
          <a:off x="5006340" y="4273550"/>
          <a:ext cx="1661160" cy="127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107950</xdr:colOff>
      <xdr:row>22</xdr:row>
      <xdr:rowOff>116840</xdr:rowOff>
    </xdr:from>
    <xdr:to>
      <xdr:col>5</xdr:col>
      <xdr:colOff>162560</xdr:colOff>
      <xdr:row>22</xdr:row>
      <xdr:rowOff>119382</xdr:rowOff>
    </xdr:to>
    <xdr:cxnSp macro="">
      <xdr:nvCxnSpPr>
        <xdr:cNvPr id="36" name="Gerader Verbinder 35"/>
        <xdr:cNvCxnSpPr/>
      </xdr:nvCxnSpPr>
      <xdr:spPr>
        <a:xfrm>
          <a:off x="1581150" y="2879090"/>
          <a:ext cx="1038860" cy="25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15</xdr:row>
      <xdr:rowOff>260350</xdr:rowOff>
    </xdr:from>
    <xdr:to>
      <xdr:col>6</xdr:col>
      <xdr:colOff>438150</xdr:colOff>
      <xdr:row>16</xdr:row>
      <xdr:rowOff>88900</xdr:rowOff>
    </xdr:to>
    <xdr:cxnSp macro="">
      <xdr:nvCxnSpPr>
        <xdr:cNvPr id="12" name="Gerade Verbindung mit Pfeil 11"/>
        <xdr:cNvCxnSpPr/>
      </xdr:nvCxnSpPr>
      <xdr:spPr>
        <a:xfrm>
          <a:off x="3009900" y="1574800"/>
          <a:ext cx="0" cy="184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241300</xdr:colOff>
      <xdr:row>22</xdr:row>
      <xdr:rowOff>120650</xdr:rowOff>
    </xdr:from>
    <xdr:to>
      <xdr:col>11</xdr:col>
      <xdr:colOff>423955</xdr:colOff>
      <xdr:row>22</xdr:row>
      <xdr:rowOff>124760</xdr:rowOff>
    </xdr:to>
    <xdr:cxnSp macro="">
      <xdr:nvCxnSpPr>
        <xdr:cNvPr id="37" name="Gerader Verbinder 36"/>
        <xdr:cNvCxnSpPr/>
      </xdr:nvCxnSpPr>
      <xdr:spPr>
        <a:xfrm>
          <a:off x="4432300" y="3162300"/>
          <a:ext cx="2259105" cy="411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97790</xdr:colOff>
      <xdr:row>32</xdr:row>
      <xdr:rowOff>120650</xdr:rowOff>
    </xdr:from>
    <xdr:to>
      <xdr:col>11</xdr:col>
      <xdr:colOff>387350</xdr:colOff>
      <xdr:row>32</xdr:row>
      <xdr:rowOff>121920</xdr:rowOff>
    </xdr:to>
    <xdr:cxnSp macro="">
      <xdr:nvCxnSpPr>
        <xdr:cNvPr id="39" name="Gerader Verbinder 38"/>
        <xdr:cNvCxnSpPr/>
      </xdr:nvCxnSpPr>
      <xdr:spPr>
        <a:xfrm flipV="1">
          <a:off x="4993640" y="5308600"/>
          <a:ext cx="1661160" cy="127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69850</xdr:colOff>
      <xdr:row>32</xdr:row>
      <xdr:rowOff>110490</xdr:rowOff>
    </xdr:from>
    <xdr:to>
      <xdr:col>5</xdr:col>
      <xdr:colOff>124460</xdr:colOff>
      <xdr:row>32</xdr:row>
      <xdr:rowOff>113032</xdr:rowOff>
    </xdr:to>
    <xdr:cxnSp macro="">
      <xdr:nvCxnSpPr>
        <xdr:cNvPr id="40" name="Gerader Verbinder 39"/>
        <xdr:cNvCxnSpPr/>
      </xdr:nvCxnSpPr>
      <xdr:spPr>
        <a:xfrm>
          <a:off x="1543050" y="5298440"/>
          <a:ext cx="867410" cy="25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101600</xdr:colOff>
      <xdr:row>27</xdr:row>
      <xdr:rowOff>135890</xdr:rowOff>
    </xdr:from>
    <xdr:to>
      <xdr:col>5</xdr:col>
      <xdr:colOff>156210</xdr:colOff>
      <xdr:row>27</xdr:row>
      <xdr:rowOff>138432</xdr:rowOff>
    </xdr:to>
    <xdr:cxnSp macro="">
      <xdr:nvCxnSpPr>
        <xdr:cNvPr id="42" name="Gerader Verbinder 41"/>
        <xdr:cNvCxnSpPr/>
      </xdr:nvCxnSpPr>
      <xdr:spPr>
        <a:xfrm>
          <a:off x="1574800" y="4276090"/>
          <a:ext cx="867410" cy="25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234948</xdr:colOff>
      <xdr:row>36</xdr:row>
      <xdr:rowOff>82550</xdr:rowOff>
    </xdr:from>
    <xdr:to>
      <xdr:col>15</xdr:col>
      <xdr:colOff>461208</xdr:colOff>
      <xdr:row>37</xdr:row>
      <xdr:rowOff>139700</xdr:rowOff>
    </xdr:to>
    <xdr:grpSp>
      <xdr:nvGrpSpPr>
        <xdr:cNvPr id="9" name="Gruppieren 8"/>
        <xdr:cNvGrpSpPr/>
      </xdr:nvGrpSpPr>
      <xdr:grpSpPr>
        <a:xfrm>
          <a:off x="7978773" y="7969250"/>
          <a:ext cx="2045535" cy="247650"/>
          <a:chOff x="7734300" y="6057900"/>
          <a:chExt cx="962891" cy="241300"/>
        </a:xfrm>
      </xdr:grpSpPr>
      <xdr:cxnSp macro="">
        <xdr:nvCxnSpPr>
          <xdr:cNvPr id="33" name="Gerader Verbinder 32"/>
          <xdr:cNvCxnSpPr/>
        </xdr:nvCxnSpPr>
        <xdr:spPr>
          <a:xfrm flipV="1">
            <a:off x="7734300" y="6062250"/>
            <a:ext cx="962891" cy="2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Gerade Verbindung mit Pfeil 3"/>
          <xdr:cNvCxnSpPr/>
        </xdr:nvCxnSpPr>
        <xdr:spPr>
          <a:xfrm flipH="1">
            <a:off x="7734300" y="6057900"/>
            <a:ext cx="6350" cy="2413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260350</xdr:colOff>
      <xdr:row>38</xdr:row>
      <xdr:rowOff>101600</xdr:rowOff>
    </xdr:from>
    <xdr:to>
      <xdr:col>15</xdr:col>
      <xdr:colOff>501650</xdr:colOff>
      <xdr:row>38</xdr:row>
      <xdr:rowOff>101600</xdr:rowOff>
    </xdr:to>
    <xdr:cxnSp macro="">
      <xdr:nvCxnSpPr>
        <xdr:cNvPr id="35" name="Gerade Verbindung mit Pfeil 34"/>
        <xdr:cNvCxnSpPr/>
      </xdr:nvCxnSpPr>
      <xdr:spPr>
        <a:xfrm>
          <a:off x="8496300" y="6445250"/>
          <a:ext cx="241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22225</xdr:colOff>
      <xdr:row>27</xdr:row>
      <xdr:rowOff>6350</xdr:rowOff>
    </xdr:from>
    <xdr:to>
      <xdr:col>16</xdr:col>
      <xdr:colOff>476249</xdr:colOff>
      <xdr:row>29</xdr:row>
      <xdr:rowOff>190500</xdr:rowOff>
    </xdr:to>
    <xdr:grpSp>
      <xdr:nvGrpSpPr>
        <xdr:cNvPr id="21" name="Gruppieren 20"/>
        <xdr:cNvGrpSpPr/>
      </xdr:nvGrpSpPr>
      <xdr:grpSpPr>
        <a:xfrm>
          <a:off x="7766050" y="6083300"/>
          <a:ext cx="2787649" cy="565150"/>
          <a:chOff x="7556500" y="3048000"/>
          <a:chExt cx="1724024" cy="577850"/>
        </a:xfrm>
      </xdr:grpSpPr>
      <xdr:sp macro="" textlink="">
        <xdr:nvSpPr>
          <xdr:cNvPr id="17" name="Geschweifte Klammer rechts 16"/>
          <xdr:cNvSpPr/>
        </xdr:nvSpPr>
        <xdr:spPr>
          <a:xfrm>
            <a:off x="7556500" y="3048000"/>
            <a:ext cx="190500" cy="5778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grpSp>
        <xdr:nvGrpSpPr>
          <xdr:cNvPr id="38" name="Gruppieren 37"/>
          <xdr:cNvGrpSpPr/>
        </xdr:nvGrpSpPr>
        <xdr:grpSpPr>
          <a:xfrm flipH="1">
            <a:off x="7732789" y="3336931"/>
            <a:ext cx="1547735" cy="107949"/>
            <a:chOff x="7732319" y="6062075"/>
            <a:chExt cx="964872" cy="217912"/>
          </a:xfrm>
        </xdr:grpSpPr>
        <xdr:cxnSp macro="">
          <xdr:nvCxnSpPr>
            <xdr:cNvPr id="41" name="Gerader Verbinder 40"/>
            <xdr:cNvCxnSpPr/>
          </xdr:nvCxnSpPr>
          <xdr:spPr>
            <a:xfrm flipV="1">
              <a:off x="7734300" y="6062250"/>
              <a:ext cx="962891" cy="20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Gerade Verbindung mit Pfeil 42"/>
            <xdr:cNvCxnSpPr/>
          </xdr:nvCxnSpPr>
          <xdr:spPr>
            <a:xfrm flipH="1">
              <a:off x="7732319" y="6062075"/>
              <a:ext cx="1978" cy="217912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13</xdr:col>
      <xdr:colOff>28575</xdr:colOff>
      <xdr:row>22</xdr:row>
      <xdr:rowOff>0</xdr:rowOff>
    </xdr:from>
    <xdr:to>
      <xdr:col>16</xdr:col>
      <xdr:colOff>482599</xdr:colOff>
      <xdr:row>24</xdr:row>
      <xdr:rowOff>184150</xdr:rowOff>
    </xdr:to>
    <xdr:grpSp>
      <xdr:nvGrpSpPr>
        <xdr:cNvPr id="44" name="Gruppieren 43"/>
        <xdr:cNvGrpSpPr/>
      </xdr:nvGrpSpPr>
      <xdr:grpSpPr>
        <a:xfrm>
          <a:off x="7772400" y="4991100"/>
          <a:ext cx="2787649" cy="565150"/>
          <a:chOff x="7556500" y="3048000"/>
          <a:chExt cx="1724024" cy="577850"/>
        </a:xfrm>
      </xdr:grpSpPr>
      <xdr:sp macro="" textlink="">
        <xdr:nvSpPr>
          <xdr:cNvPr id="45" name="Geschweifte Klammer rechts 44"/>
          <xdr:cNvSpPr/>
        </xdr:nvSpPr>
        <xdr:spPr>
          <a:xfrm>
            <a:off x="7556500" y="3048000"/>
            <a:ext cx="190500" cy="5778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grpSp>
        <xdr:nvGrpSpPr>
          <xdr:cNvPr id="46" name="Gruppieren 45"/>
          <xdr:cNvGrpSpPr/>
        </xdr:nvGrpSpPr>
        <xdr:grpSpPr>
          <a:xfrm flipH="1">
            <a:off x="7732789" y="3336931"/>
            <a:ext cx="1547735" cy="107949"/>
            <a:chOff x="7732319" y="6062075"/>
            <a:chExt cx="964872" cy="217912"/>
          </a:xfrm>
        </xdr:grpSpPr>
        <xdr:cxnSp macro="">
          <xdr:nvCxnSpPr>
            <xdr:cNvPr id="47" name="Gerader Verbinder 46"/>
            <xdr:cNvCxnSpPr/>
          </xdr:nvCxnSpPr>
          <xdr:spPr>
            <a:xfrm flipV="1">
              <a:off x="7734300" y="6062250"/>
              <a:ext cx="962891" cy="20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Gerade Verbindung mit Pfeil 47"/>
            <xdr:cNvCxnSpPr/>
          </xdr:nvCxnSpPr>
          <xdr:spPr>
            <a:xfrm flipH="1">
              <a:off x="7732319" y="6062075"/>
              <a:ext cx="1978" cy="217912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13</xdr:col>
      <xdr:colOff>44450</xdr:colOff>
      <xdr:row>32</xdr:row>
      <xdr:rowOff>6350</xdr:rowOff>
    </xdr:from>
    <xdr:to>
      <xdr:col>16</xdr:col>
      <xdr:colOff>449580</xdr:colOff>
      <xdr:row>34</xdr:row>
      <xdr:rowOff>190500</xdr:rowOff>
    </xdr:to>
    <xdr:grpSp>
      <xdr:nvGrpSpPr>
        <xdr:cNvPr id="49" name="Gruppieren 48"/>
        <xdr:cNvGrpSpPr/>
      </xdr:nvGrpSpPr>
      <xdr:grpSpPr>
        <a:xfrm>
          <a:off x="7788275" y="7121525"/>
          <a:ext cx="2738755" cy="565150"/>
          <a:chOff x="7556500" y="3048000"/>
          <a:chExt cx="1724024" cy="577850"/>
        </a:xfrm>
      </xdr:grpSpPr>
      <xdr:sp macro="" textlink="">
        <xdr:nvSpPr>
          <xdr:cNvPr id="50" name="Geschweifte Klammer rechts 49"/>
          <xdr:cNvSpPr/>
        </xdr:nvSpPr>
        <xdr:spPr>
          <a:xfrm>
            <a:off x="7556500" y="3048000"/>
            <a:ext cx="190500" cy="5778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grpSp>
        <xdr:nvGrpSpPr>
          <xdr:cNvPr id="51" name="Gruppieren 50"/>
          <xdr:cNvGrpSpPr/>
        </xdr:nvGrpSpPr>
        <xdr:grpSpPr>
          <a:xfrm flipH="1">
            <a:off x="7732789" y="3336931"/>
            <a:ext cx="1547735" cy="107949"/>
            <a:chOff x="7732319" y="6062075"/>
            <a:chExt cx="964872" cy="217912"/>
          </a:xfrm>
        </xdr:grpSpPr>
        <xdr:cxnSp macro="">
          <xdr:nvCxnSpPr>
            <xdr:cNvPr id="52" name="Gerader Verbinder 51"/>
            <xdr:cNvCxnSpPr/>
          </xdr:nvCxnSpPr>
          <xdr:spPr>
            <a:xfrm flipV="1">
              <a:off x="7734300" y="6062250"/>
              <a:ext cx="962891" cy="20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Gerade Verbindung mit Pfeil 52"/>
            <xdr:cNvCxnSpPr/>
          </xdr:nvCxnSpPr>
          <xdr:spPr>
            <a:xfrm flipH="1">
              <a:off x="7732319" y="6062075"/>
              <a:ext cx="1978" cy="217912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12</xdr:col>
      <xdr:colOff>378386</xdr:colOff>
      <xdr:row>30</xdr:row>
      <xdr:rowOff>3175</xdr:rowOff>
    </xdr:from>
    <xdr:to>
      <xdr:col>16</xdr:col>
      <xdr:colOff>492125</xdr:colOff>
      <xdr:row>31</xdr:row>
      <xdr:rowOff>265392</xdr:rowOff>
    </xdr:to>
    <xdr:grpSp>
      <xdr:nvGrpSpPr>
        <xdr:cNvPr id="54" name="Gruppieren 53"/>
        <xdr:cNvGrpSpPr/>
      </xdr:nvGrpSpPr>
      <xdr:grpSpPr>
        <a:xfrm>
          <a:off x="7331636" y="6651625"/>
          <a:ext cx="3237939" cy="452717"/>
          <a:chOff x="5468471" y="1572013"/>
          <a:chExt cx="1949823" cy="387335"/>
        </a:xfrm>
      </xdr:grpSpPr>
      <xdr:cxnSp macro="">
        <xdr:nvCxnSpPr>
          <xdr:cNvPr id="55" name="Gerader Verbinder 54"/>
          <xdr:cNvCxnSpPr/>
        </xdr:nvCxnSpPr>
        <xdr:spPr>
          <a:xfrm>
            <a:off x="7418294" y="1572013"/>
            <a:ext cx="0" cy="1989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Gerader Verbinder 55"/>
          <xdr:cNvCxnSpPr/>
        </xdr:nvCxnSpPr>
        <xdr:spPr>
          <a:xfrm flipH="1">
            <a:off x="5468471" y="1777813"/>
            <a:ext cx="19481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Gerade Verbindung mit Pfeil 56"/>
          <xdr:cNvCxnSpPr/>
        </xdr:nvCxnSpPr>
        <xdr:spPr>
          <a:xfrm flipH="1">
            <a:off x="5472393" y="1776132"/>
            <a:ext cx="1" cy="18321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28574</xdr:colOff>
      <xdr:row>17</xdr:row>
      <xdr:rowOff>19050</xdr:rowOff>
    </xdr:from>
    <xdr:to>
      <xdr:col>16</xdr:col>
      <xdr:colOff>546099</xdr:colOff>
      <xdr:row>19</xdr:row>
      <xdr:rowOff>175260</xdr:rowOff>
    </xdr:to>
    <xdr:grpSp>
      <xdr:nvGrpSpPr>
        <xdr:cNvPr id="58" name="Gruppieren 57"/>
        <xdr:cNvGrpSpPr/>
      </xdr:nvGrpSpPr>
      <xdr:grpSpPr>
        <a:xfrm>
          <a:off x="7772399" y="3981450"/>
          <a:ext cx="2851150" cy="537210"/>
          <a:chOff x="7556500" y="3048000"/>
          <a:chExt cx="1724024" cy="577850"/>
        </a:xfrm>
      </xdr:grpSpPr>
      <xdr:sp macro="" textlink="">
        <xdr:nvSpPr>
          <xdr:cNvPr id="59" name="Geschweifte Klammer rechts 58"/>
          <xdr:cNvSpPr/>
        </xdr:nvSpPr>
        <xdr:spPr>
          <a:xfrm>
            <a:off x="7556500" y="3048000"/>
            <a:ext cx="190500" cy="5778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grpSp>
        <xdr:nvGrpSpPr>
          <xdr:cNvPr id="60" name="Gruppieren 59"/>
          <xdr:cNvGrpSpPr/>
        </xdr:nvGrpSpPr>
        <xdr:grpSpPr>
          <a:xfrm flipH="1">
            <a:off x="7732789" y="3336931"/>
            <a:ext cx="1547735" cy="107949"/>
            <a:chOff x="7732319" y="6062075"/>
            <a:chExt cx="964872" cy="217912"/>
          </a:xfrm>
        </xdr:grpSpPr>
        <xdr:cxnSp macro="">
          <xdr:nvCxnSpPr>
            <xdr:cNvPr id="61" name="Gerader Verbinder 60"/>
            <xdr:cNvCxnSpPr/>
          </xdr:nvCxnSpPr>
          <xdr:spPr>
            <a:xfrm flipV="1">
              <a:off x="7734300" y="6062250"/>
              <a:ext cx="962891" cy="20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" name="Gerade Verbindung mit Pfeil 61"/>
            <xdr:cNvCxnSpPr/>
          </xdr:nvCxnSpPr>
          <xdr:spPr>
            <a:xfrm flipH="1">
              <a:off x="7732319" y="6062075"/>
              <a:ext cx="1978" cy="217912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16</xdr:col>
      <xdr:colOff>538480</xdr:colOff>
      <xdr:row>15</xdr:row>
      <xdr:rowOff>8045</xdr:rowOff>
    </xdr:from>
    <xdr:to>
      <xdr:col>16</xdr:col>
      <xdr:colOff>538482</xdr:colOff>
      <xdr:row>18</xdr:row>
      <xdr:rowOff>82550</xdr:rowOff>
    </xdr:to>
    <xdr:cxnSp macro="">
      <xdr:nvCxnSpPr>
        <xdr:cNvPr id="63" name="Gerade Verbindung mit Pfeil 62"/>
        <xdr:cNvCxnSpPr/>
      </xdr:nvCxnSpPr>
      <xdr:spPr>
        <a:xfrm flipH="1">
          <a:off x="9133840" y="1882565"/>
          <a:ext cx="2" cy="943185"/>
        </a:xfrm>
        <a:prstGeom prst="straightConnector1">
          <a:avLst/>
        </a:prstGeom>
        <a:ln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124"/>
  <sheetViews>
    <sheetView tabSelected="1" zoomScaleNormal="100" workbookViewId="0">
      <selection activeCell="E7" sqref="E7:H7"/>
    </sheetView>
  </sheetViews>
  <sheetFormatPr baseColWidth="10" defaultColWidth="11.42578125" defaultRowHeight="15" x14ac:dyDescent="0.25"/>
  <cols>
    <col min="1" max="1" width="2.140625" style="22" customWidth="1"/>
    <col min="2" max="2" width="3.85546875" style="22" customWidth="1"/>
    <col min="3" max="3" width="13" style="22" customWidth="1"/>
    <col min="4" max="4" width="5.42578125" style="22" customWidth="1"/>
    <col min="5" max="5" width="6.28515625" style="22" customWidth="1"/>
    <col min="6" max="6" width="7.140625" style="22" customWidth="1"/>
    <col min="7" max="7" width="12.28515625" style="22" customWidth="1"/>
    <col min="8" max="8" width="8.28515625" style="22" customWidth="1"/>
    <col min="9" max="9" width="13.85546875" style="22" customWidth="1"/>
    <col min="10" max="10" width="15.85546875" style="22" customWidth="1"/>
    <col min="11" max="11" width="11.42578125" style="22" customWidth="1"/>
    <col min="12" max="12" width="4.7109375" style="22" customWidth="1"/>
    <col min="13" max="13" width="11.85546875" style="22" customWidth="1"/>
    <col min="14" max="14" width="8.7109375" style="22" customWidth="1"/>
    <col min="15" max="15" width="18.5703125" style="22" customWidth="1"/>
    <col min="16" max="16" width="7.7109375" style="22" customWidth="1"/>
    <col min="17" max="17" width="13.140625" style="22" customWidth="1"/>
    <col min="18" max="18" width="8.140625" style="22" customWidth="1"/>
    <col min="19" max="19" width="23.85546875" style="22" customWidth="1"/>
    <col min="20" max="16384" width="11.42578125" style="22"/>
  </cols>
  <sheetData>
    <row r="1" spans="1:19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48.75" customHeight="1" x14ac:dyDescent="0.35">
      <c r="A2" s="1"/>
      <c r="B2" s="130" t="s">
        <v>93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"/>
      <c r="R2" s="1"/>
      <c r="S2" s="1"/>
    </row>
    <row r="3" spans="1:19" x14ac:dyDescent="0.25">
      <c r="A3" s="1"/>
      <c r="B3" s="138" t="s">
        <v>114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19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8.75" x14ac:dyDescent="0.3">
      <c r="A5" s="1"/>
      <c r="B5" s="82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s="96" customFormat="1" ht="21" customHeight="1" x14ac:dyDescent="0.25">
      <c r="A7" s="46"/>
      <c r="B7" s="47" t="s">
        <v>54</v>
      </c>
      <c r="C7" s="46"/>
      <c r="D7" s="46"/>
      <c r="E7" s="140"/>
      <c r="F7" s="140"/>
      <c r="G7" s="140"/>
      <c r="H7" s="140"/>
      <c r="I7" s="46"/>
      <c r="J7" s="47" t="s">
        <v>56</v>
      </c>
      <c r="K7" s="100"/>
      <c r="L7" s="46"/>
      <c r="M7" s="47" t="s">
        <v>55</v>
      </c>
      <c r="N7" s="46"/>
      <c r="O7" s="140"/>
      <c r="P7" s="140"/>
      <c r="Q7" s="140"/>
      <c r="R7" s="140"/>
      <c r="S7" s="46"/>
    </row>
    <row r="8" spans="1:19" s="96" customFormat="1" ht="21" customHeight="1" x14ac:dyDescent="0.25">
      <c r="A8" s="46"/>
      <c r="B8" s="47"/>
      <c r="C8" s="46"/>
      <c r="D8" s="46"/>
      <c r="E8" s="46"/>
      <c r="F8" s="46"/>
      <c r="G8" s="46"/>
      <c r="H8" s="46"/>
      <c r="I8" s="46"/>
      <c r="J8" s="47"/>
      <c r="K8" s="46"/>
      <c r="L8" s="46"/>
      <c r="M8" s="47"/>
      <c r="N8" s="46"/>
      <c r="O8" s="46"/>
      <c r="P8" s="46"/>
      <c r="Q8" s="46"/>
      <c r="R8" s="46"/>
      <c r="S8" s="46"/>
    </row>
    <row r="9" spans="1:19" s="97" customFormat="1" ht="24" customHeight="1" x14ac:dyDescent="0.3">
      <c r="A9" s="49"/>
      <c r="B9" s="48" t="s">
        <v>0</v>
      </c>
      <c r="C9" s="48" t="s">
        <v>4</v>
      </c>
      <c r="D9" s="48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50"/>
      <c r="R9" s="50"/>
      <c r="S9" s="50"/>
    </row>
    <row r="10" spans="1:19" ht="12.6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49"/>
      <c r="R10" s="49"/>
      <c r="S10" s="49"/>
    </row>
    <row r="11" spans="1:19" ht="15.75" x14ac:dyDescent="0.25">
      <c r="A11" s="1"/>
      <c r="B11" s="1"/>
      <c r="C11" s="1" t="s">
        <v>27</v>
      </c>
      <c r="D11" s="1"/>
      <c r="E11" s="1"/>
      <c r="F11" s="1"/>
      <c r="G11" s="1"/>
      <c r="H11" s="1"/>
      <c r="I11" s="1"/>
      <c r="J11" s="1"/>
      <c r="K11" s="1"/>
      <c r="L11" s="49"/>
      <c r="M11" s="101">
        <v>1</v>
      </c>
      <c r="N11" s="51" t="s">
        <v>59</v>
      </c>
      <c r="O11" s="52"/>
      <c r="P11" s="52"/>
      <c r="Q11" s="53">
        <f>M11</f>
        <v>1</v>
      </c>
      <c r="R11" s="54"/>
      <c r="S11" s="49"/>
    </row>
    <row r="12" spans="1:19" ht="6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49"/>
      <c r="M12" s="52"/>
      <c r="N12" s="51"/>
      <c r="O12" s="52"/>
      <c r="P12" s="52"/>
      <c r="Q12" s="55"/>
      <c r="R12" s="49"/>
      <c r="S12" s="49"/>
    </row>
    <row r="13" spans="1:19" ht="16.5" customHeight="1" x14ac:dyDescent="0.25">
      <c r="A13" s="1"/>
      <c r="B13" s="1"/>
      <c r="C13" s="1" t="s">
        <v>32</v>
      </c>
      <c r="D13" s="1"/>
      <c r="E13" s="1"/>
      <c r="F13" s="1"/>
      <c r="G13" s="1"/>
      <c r="H13" s="1"/>
      <c r="I13" s="1"/>
      <c r="J13" s="1"/>
      <c r="K13" s="1"/>
      <c r="L13" s="49"/>
      <c r="M13" s="102">
        <v>0.01</v>
      </c>
      <c r="N13" s="51" t="s">
        <v>31</v>
      </c>
      <c r="O13" s="52"/>
      <c r="P13" s="52"/>
      <c r="Q13" s="56">
        <f>IF(M13&lt;=50%,M13,50%)</f>
        <v>0.01</v>
      </c>
      <c r="R13" s="54"/>
      <c r="S13" s="49"/>
    </row>
    <row r="14" spans="1:19" ht="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9"/>
      <c r="M14" s="1"/>
      <c r="N14" s="1"/>
      <c r="O14" s="1"/>
      <c r="P14" s="1"/>
      <c r="Q14" s="1"/>
      <c r="R14" s="49"/>
      <c r="S14" s="49"/>
    </row>
    <row r="15" spans="1:19" x14ac:dyDescent="0.25">
      <c r="A15" s="1"/>
      <c r="B15" s="1"/>
      <c r="C15" s="1" t="s">
        <v>26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57">
        <f>SUM(Q11*Q13)</f>
        <v>0.01</v>
      </c>
      <c r="R15" s="49"/>
      <c r="S15" s="49"/>
    </row>
    <row r="16" spans="1:19" ht="28.15" customHeight="1" x14ac:dyDescent="0.25">
      <c r="A16" s="1"/>
      <c r="B16" s="1"/>
      <c r="C16" s="58" t="s">
        <v>48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49"/>
      <c r="R16" s="49"/>
      <c r="S16" s="49"/>
    </row>
    <row r="17" spans="1:19" s="96" customFormat="1" ht="25.5" customHeight="1" x14ac:dyDescent="0.25">
      <c r="A17" s="46"/>
      <c r="B17" s="46"/>
      <c r="C17" s="23" t="s">
        <v>43</v>
      </c>
      <c r="D17" s="23"/>
      <c r="E17" s="58"/>
      <c r="F17" s="46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19" ht="15" customHeight="1" x14ac:dyDescent="0.25">
      <c r="A18" s="1"/>
      <c r="B18" s="1"/>
      <c r="C18" s="132" t="s">
        <v>16</v>
      </c>
      <c r="D18" s="132"/>
      <c r="E18" s="132"/>
      <c r="F18" s="94"/>
      <c r="G18" s="103">
        <v>0</v>
      </c>
      <c r="H18" s="1"/>
      <c r="I18" s="1"/>
      <c r="J18" s="25"/>
      <c r="K18" s="4"/>
      <c r="L18" s="21"/>
      <c r="M18" s="59">
        <f>SUM($Q$15*G18*15)</f>
        <v>0</v>
      </c>
      <c r="N18" s="94" t="s">
        <v>52</v>
      </c>
      <c r="O18" s="2"/>
      <c r="P18" s="2"/>
      <c r="Q18" s="2"/>
      <c r="R18" s="2"/>
      <c r="S18" s="2"/>
    </row>
    <row r="19" spans="1:19" ht="15" customHeight="1" x14ac:dyDescent="0.25">
      <c r="A19" s="1"/>
      <c r="B19" s="1"/>
      <c r="C19" s="132" t="s">
        <v>17</v>
      </c>
      <c r="D19" s="132"/>
      <c r="E19" s="132"/>
      <c r="F19" s="94"/>
      <c r="G19" s="103">
        <v>0</v>
      </c>
      <c r="H19" s="1"/>
      <c r="I19" s="60" t="s">
        <v>47</v>
      </c>
      <c r="J19" s="25"/>
      <c r="K19" s="4"/>
      <c r="L19" s="4"/>
      <c r="M19" s="59">
        <f>SUM($Q$15*G19*30)</f>
        <v>0</v>
      </c>
      <c r="N19" s="94"/>
      <c r="O19" s="2"/>
      <c r="P19" s="2"/>
      <c r="Q19" s="2"/>
      <c r="R19" s="2"/>
      <c r="S19" s="2"/>
    </row>
    <row r="20" spans="1:19" ht="15" customHeight="1" x14ac:dyDescent="0.25">
      <c r="A20" s="1"/>
      <c r="B20" s="1"/>
      <c r="C20" s="132" t="s">
        <v>18</v>
      </c>
      <c r="D20" s="132"/>
      <c r="E20" s="132"/>
      <c r="F20" s="94"/>
      <c r="G20" s="103">
        <v>0</v>
      </c>
      <c r="H20" s="1"/>
      <c r="I20" s="60" t="s">
        <v>47</v>
      </c>
      <c r="J20" s="38"/>
      <c r="K20" s="4"/>
      <c r="L20" s="4"/>
      <c r="M20" s="59">
        <f>SUM($Q$15*G20*50)</f>
        <v>0</v>
      </c>
      <c r="N20" s="94"/>
      <c r="O20" s="2"/>
      <c r="P20" s="1"/>
      <c r="Q20" s="59">
        <f>SUM(M18:M20)/Q15</f>
        <v>0</v>
      </c>
      <c r="R20" s="61" t="s">
        <v>65</v>
      </c>
      <c r="S20" s="3"/>
    </row>
    <row r="21" spans="1:19" x14ac:dyDescent="0.25">
      <c r="A21" s="1"/>
      <c r="B21" s="1"/>
      <c r="C21" s="7"/>
      <c r="D21" s="7"/>
      <c r="E21" s="7"/>
      <c r="F21" s="7"/>
      <c r="G21" s="88">
        <f>SUM(G18:G20)</f>
        <v>0</v>
      </c>
      <c r="H21" s="45" t="str">
        <f>IF(G21&lt;&gt;1,"Summe aller Prozente muss 100 % betragen","")</f>
        <v>Summe aller Prozente muss 100 % betragen</v>
      </c>
      <c r="I21" s="25"/>
      <c r="J21" s="25"/>
      <c r="K21" s="4"/>
      <c r="L21" s="4"/>
      <c r="M21" s="4"/>
      <c r="N21" s="4"/>
      <c r="O21" s="4"/>
      <c r="P21" s="4"/>
      <c r="Q21" s="62"/>
      <c r="R21" s="61" t="s">
        <v>66</v>
      </c>
      <c r="S21" s="1"/>
    </row>
    <row r="22" spans="1:19" s="96" customFormat="1" ht="21.4" customHeight="1" x14ac:dyDescent="0.25">
      <c r="A22" s="46"/>
      <c r="B22" s="46"/>
      <c r="C22" s="23" t="s">
        <v>42</v>
      </c>
      <c r="D22" s="23"/>
      <c r="E22" s="28"/>
      <c r="F22" s="28"/>
      <c r="G22" s="28"/>
      <c r="H22" s="63"/>
      <c r="I22" s="63"/>
      <c r="J22" s="63"/>
      <c r="K22" s="28"/>
      <c r="L22" s="28"/>
      <c r="M22" s="28"/>
      <c r="N22" s="29"/>
      <c r="O22" s="24"/>
      <c r="P22" s="24"/>
      <c r="Q22" s="5"/>
      <c r="R22" s="4"/>
      <c r="S22" s="28"/>
    </row>
    <row r="23" spans="1:19" ht="15" customHeight="1" x14ac:dyDescent="0.25">
      <c r="A23" s="1"/>
      <c r="B23" s="1"/>
      <c r="C23" s="17" t="s">
        <v>57</v>
      </c>
      <c r="D23" s="17"/>
      <c r="E23" s="1"/>
      <c r="F23" s="1"/>
      <c r="G23" s="103">
        <v>0</v>
      </c>
      <c r="H23" s="36">
        <f>SUM($Q$15*100*G23)</f>
        <v>0</v>
      </c>
      <c r="I23" s="33" t="s">
        <v>34</v>
      </c>
      <c r="J23" s="26"/>
      <c r="K23" s="1"/>
      <c r="L23" s="21"/>
      <c r="M23" s="64">
        <f>SUM($Q$20*100*G23*Q15)</f>
        <v>0</v>
      </c>
      <c r="N23" s="94" t="s">
        <v>53</v>
      </c>
      <c r="O23" s="1"/>
      <c r="P23" s="2"/>
      <c r="Q23" s="6"/>
      <c r="R23" s="2"/>
      <c r="S23" s="2"/>
    </row>
    <row r="24" spans="1:19" ht="15" customHeight="1" x14ac:dyDescent="0.25">
      <c r="A24" s="1"/>
      <c r="B24" s="1"/>
      <c r="C24" s="17" t="s">
        <v>14</v>
      </c>
      <c r="D24" s="17"/>
      <c r="E24" s="1"/>
      <c r="F24" s="1"/>
      <c r="G24" s="103">
        <v>0</v>
      </c>
      <c r="H24" s="36">
        <f>SUM($Q$15*200*G24)</f>
        <v>0</v>
      </c>
      <c r="I24" s="33" t="s">
        <v>34</v>
      </c>
      <c r="J24" s="65"/>
      <c r="K24" s="1"/>
      <c r="L24" s="4"/>
      <c r="M24" s="64">
        <f>SUM($Q$20*200*G24*Q15)</f>
        <v>0</v>
      </c>
      <c r="N24" s="94"/>
      <c r="O24" s="2"/>
      <c r="P24" s="2"/>
      <c r="Q24" s="6"/>
      <c r="R24" s="2"/>
      <c r="S24" s="2"/>
    </row>
    <row r="25" spans="1:19" ht="15" customHeight="1" x14ac:dyDescent="0.25">
      <c r="A25" s="1"/>
      <c r="B25" s="1"/>
      <c r="C25" s="17" t="s">
        <v>15</v>
      </c>
      <c r="D25" s="17"/>
      <c r="E25" s="1"/>
      <c r="F25" s="1"/>
      <c r="G25" s="103">
        <v>0</v>
      </c>
      <c r="H25" s="36">
        <f>SUM($Q$15*300*G25)</f>
        <v>0</v>
      </c>
      <c r="I25" s="33" t="s">
        <v>34</v>
      </c>
      <c r="J25" s="65"/>
      <c r="K25" s="1"/>
      <c r="L25" s="4"/>
      <c r="M25" s="64">
        <f>SUM($Q$20*300*G25*Q15)</f>
        <v>0</v>
      </c>
      <c r="N25" s="94"/>
      <c r="O25" s="2"/>
      <c r="P25" s="1"/>
      <c r="Q25" s="64">
        <f>SUM(M23:M25)</f>
        <v>0</v>
      </c>
      <c r="R25" s="61" t="s">
        <v>64</v>
      </c>
      <c r="S25" s="3"/>
    </row>
    <row r="26" spans="1:19" x14ac:dyDescent="0.25">
      <c r="A26" s="1"/>
      <c r="B26" s="1"/>
      <c r="C26" s="7"/>
      <c r="D26" s="7"/>
      <c r="E26" s="1"/>
      <c r="F26" s="1"/>
      <c r="G26" s="88">
        <f>SUM(G23:G25)</f>
        <v>0</v>
      </c>
      <c r="H26" s="84">
        <f>SUM(H23:H25)</f>
        <v>0</v>
      </c>
      <c r="I26" s="85" t="s">
        <v>35</v>
      </c>
      <c r="J26" s="66"/>
      <c r="K26" s="1"/>
      <c r="L26" s="7"/>
      <c r="M26" s="7"/>
      <c r="N26" s="94"/>
      <c r="O26" s="7"/>
      <c r="P26" s="7"/>
      <c r="Q26" s="8"/>
      <c r="R26" s="7"/>
      <c r="S26" s="7"/>
    </row>
    <row r="27" spans="1:19" s="96" customFormat="1" ht="25.5" customHeight="1" x14ac:dyDescent="0.25">
      <c r="A27" s="46"/>
      <c r="B27" s="46"/>
      <c r="C27" s="23" t="s">
        <v>44</v>
      </c>
      <c r="D27" s="23"/>
      <c r="E27" s="18"/>
      <c r="F27" s="18"/>
      <c r="G27" s="18"/>
      <c r="H27" s="27"/>
      <c r="I27" s="27"/>
      <c r="J27" s="63"/>
      <c r="K27" s="46"/>
      <c r="L27" s="24"/>
      <c r="M27" s="24"/>
      <c r="N27" s="30"/>
      <c r="O27" s="24"/>
      <c r="P27" s="24"/>
      <c r="Q27" s="31"/>
      <c r="R27" s="24"/>
      <c r="S27" s="24"/>
    </row>
    <row r="28" spans="1:19" ht="15" customHeight="1" x14ac:dyDescent="0.25">
      <c r="A28" s="1"/>
      <c r="B28" s="1"/>
      <c r="C28" s="17" t="s">
        <v>36</v>
      </c>
      <c r="D28" s="1"/>
      <c r="E28" s="1"/>
      <c r="F28" s="19"/>
      <c r="G28" s="103">
        <v>0</v>
      </c>
      <c r="H28" s="37" t="s">
        <v>21</v>
      </c>
      <c r="I28" s="19">
        <f>SUM($Q$20*0.7)</f>
        <v>0</v>
      </c>
      <c r="J28" s="26"/>
      <c r="K28" s="1"/>
      <c r="L28" s="21"/>
      <c r="M28" s="64">
        <f>SUM($Q$25*0.7*G28)</f>
        <v>0</v>
      </c>
      <c r="N28" s="9" t="s">
        <v>51</v>
      </c>
      <c r="O28" s="2"/>
      <c r="P28" s="2"/>
      <c r="Q28" s="6"/>
      <c r="R28" s="2"/>
      <c r="S28" s="2"/>
    </row>
    <row r="29" spans="1:19" ht="15" customHeight="1" x14ac:dyDescent="0.25">
      <c r="A29" s="1"/>
      <c r="B29" s="1"/>
      <c r="C29" s="17" t="s">
        <v>37</v>
      </c>
      <c r="D29" s="1"/>
      <c r="E29" s="1"/>
      <c r="F29" s="20"/>
      <c r="G29" s="103">
        <v>0</v>
      </c>
      <c r="H29" s="37" t="s">
        <v>21</v>
      </c>
      <c r="I29" s="20">
        <f>SUM($Q$20*0.6)</f>
        <v>0</v>
      </c>
      <c r="J29" s="65"/>
      <c r="K29" s="4"/>
      <c r="L29" s="4"/>
      <c r="M29" s="64">
        <f>SUM($Q$25*0.6*G29)</f>
        <v>0</v>
      </c>
      <c r="N29" s="94"/>
      <c r="O29" s="2"/>
      <c r="P29" s="2"/>
      <c r="Q29" s="6"/>
      <c r="R29" s="2"/>
      <c r="S29" s="2"/>
    </row>
    <row r="30" spans="1:19" ht="15" customHeight="1" x14ac:dyDescent="0.25">
      <c r="A30" s="1"/>
      <c r="B30" s="1"/>
      <c r="C30" s="17" t="s">
        <v>38</v>
      </c>
      <c r="D30" s="1"/>
      <c r="E30" s="1"/>
      <c r="F30" s="20"/>
      <c r="G30" s="103">
        <v>0</v>
      </c>
      <c r="H30" s="37" t="s">
        <v>21</v>
      </c>
      <c r="I30" s="20">
        <f>SUM($Q$20*0.5)</f>
        <v>0</v>
      </c>
      <c r="J30" s="65"/>
      <c r="K30" s="4"/>
      <c r="L30" s="4"/>
      <c r="M30" s="64">
        <f>SUM($Q$25*0.5*G30)</f>
        <v>0</v>
      </c>
      <c r="N30" s="94"/>
      <c r="O30" s="2"/>
      <c r="P30" s="1"/>
      <c r="Q30" s="64">
        <f>SUM(M28:M30)</f>
        <v>0</v>
      </c>
      <c r="R30" s="61" t="s">
        <v>63</v>
      </c>
      <c r="S30" s="3"/>
    </row>
    <row r="31" spans="1:19" x14ac:dyDescent="0.25">
      <c r="A31" s="1"/>
      <c r="B31" s="1"/>
      <c r="C31" s="7"/>
      <c r="D31" s="7"/>
      <c r="E31" s="7"/>
      <c r="F31" s="7"/>
      <c r="G31" s="88">
        <f>SUM(G28:G30)</f>
        <v>0</v>
      </c>
      <c r="H31" s="7"/>
      <c r="I31" s="25"/>
      <c r="J31" s="25"/>
      <c r="K31" s="4"/>
      <c r="L31" s="4"/>
      <c r="M31" s="4"/>
      <c r="N31" s="10"/>
      <c r="O31" s="4"/>
      <c r="P31" s="4"/>
      <c r="Q31" s="5"/>
      <c r="R31" s="4"/>
      <c r="S31" s="4"/>
    </row>
    <row r="32" spans="1:19" s="98" customFormat="1" ht="21.75" customHeight="1" x14ac:dyDescent="0.25">
      <c r="A32" s="83"/>
      <c r="B32" s="83"/>
      <c r="C32" s="23" t="s">
        <v>45</v>
      </c>
      <c r="D32" s="23"/>
      <c r="E32" s="32"/>
      <c r="F32" s="32"/>
      <c r="G32" s="32"/>
      <c r="H32" s="67"/>
      <c r="I32" s="67"/>
      <c r="J32" s="67"/>
      <c r="K32" s="32"/>
      <c r="L32" s="32"/>
      <c r="M32" s="32"/>
      <c r="N32" s="33"/>
      <c r="O32" s="23"/>
      <c r="P32" s="23"/>
      <c r="Q32" s="34"/>
      <c r="R32" s="35"/>
      <c r="S32" s="32"/>
    </row>
    <row r="33" spans="1:19" ht="15" customHeight="1" x14ac:dyDescent="0.25">
      <c r="A33" s="1"/>
      <c r="B33" s="1"/>
      <c r="C33" s="17" t="s">
        <v>39</v>
      </c>
      <c r="D33" s="1"/>
      <c r="E33" s="1"/>
      <c r="F33" s="20"/>
      <c r="G33" s="103">
        <v>0</v>
      </c>
      <c r="H33" s="37" t="s">
        <v>21</v>
      </c>
      <c r="I33" s="20">
        <f>SUM($Q$20*0.4)</f>
        <v>0</v>
      </c>
      <c r="J33" s="26"/>
      <c r="K33" s="7"/>
      <c r="L33" s="7"/>
      <c r="M33" s="64">
        <f>SUM($Q$25*0.4*G33)</f>
        <v>0</v>
      </c>
      <c r="N33" s="94" t="s">
        <v>50</v>
      </c>
      <c r="O33" s="2"/>
      <c r="P33" s="2"/>
      <c r="Q33" s="6"/>
      <c r="R33" s="2"/>
      <c r="S33" s="2"/>
    </row>
    <row r="34" spans="1:19" ht="15" customHeight="1" x14ac:dyDescent="0.25">
      <c r="A34" s="1"/>
      <c r="B34" s="1"/>
      <c r="C34" s="17" t="s">
        <v>40</v>
      </c>
      <c r="D34" s="1"/>
      <c r="E34" s="1"/>
      <c r="F34" s="20"/>
      <c r="G34" s="103">
        <v>0</v>
      </c>
      <c r="H34" s="37" t="s">
        <v>21</v>
      </c>
      <c r="I34" s="20">
        <f>SUM($Q$20*0.3)</f>
        <v>0</v>
      </c>
      <c r="J34" s="65"/>
      <c r="K34" s="4"/>
      <c r="L34" s="4"/>
      <c r="M34" s="64">
        <f>SUM($Q$25*0.3*G34)</f>
        <v>0</v>
      </c>
      <c r="N34" s="94"/>
      <c r="O34" s="2"/>
      <c r="P34" s="2"/>
      <c r="Q34" s="6"/>
      <c r="R34" s="2"/>
      <c r="S34" s="2"/>
    </row>
    <row r="35" spans="1:19" ht="15" customHeight="1" x14ac:dyDescent="0.25">
      <c r="A35" s="1"/>
      <c r="B35" s="1"/>
      <c r="C35" s="17" t="s">
        <v>41</v>
      </c>
      <c r="D35" s="1"/>
      <c r="E35" s="1"/>
      <c r="F35" s="20"/>
      <c r="G35" s="103">
        <v>0</v>
      </c>
      <c r="H35" s="37" t="s">
        <v>21</v>
      </c>
      <c r="I35" s="20">
        <f>SUM($Q$20*0.2)</f>
        <v>0</v>
      </c>
      <c r="J35" s="65"/>
      <c r="K35" s="4"/>
      <c r="L35" s="4"/>
      <c r="M35" s="64">
        <f>SUM($Q$25*0.2*G35)</f>
        <v>0</v>
      </c>
      <c r="N35" s="7"/>
      <c r="O35" s="2"/>
      <c r="P35" s="1"/>
      <c r="Q35" s="64">
        <f>SUM(M33:M35)</f>
        <v>0</v>
      </c>
      <c r="R35" s="61" t="s">
        <v>62</v>
      </c>
      <c r="S35" s="3"/>
    </row>
    <row r="36" spans="1:19" ht="15.75" customHeight="1" x14ac:dyDescent="0.25">
      <c r="A36" s="1"/>
      <c r="B36" s="1"/>
      <c r="C36" s="1"/>
      <c r="D36" s="1"/>
      <c r="E36" s="1"/>
      <c r="F36" s="1"/>
      <c r="G36" s="88">
        <f>SUM(G33:G35)</f>
        <v>0</v>
      </c>
      <c r="H36" s="1"/>
      <c r="I36" s="1"/>
      <c r="J36" s="1"/>
      <c r="K36" s="1"/>
      <c r="L36" s="1"/>
      <c r="M36" s="1"/>
      <c r="N36" s="1"/>
      <c r="O36" s="1"/>
      <c r="P36" s="1"/>
      <c r="Q36" s="62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64">
        <f>SUM(Q30-Q35)</f>
        <v>0</v>
      </c>
      <c r="R37" s="61" t="s">
        <v>61</v>
      </c>
      <c r="S37" s="1"/>
    </row>
    <row r="38" spans="1:19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62"/>
      <c r="R38" s="1"/>
      <c r="S38" s="1"/>
    </row>
    <row r="39" spans="1:19" ht="15.75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68" t="s">
        <v>19</v>
      </c>
      <c r="N39" s="69">
        <v>24</v>
      </c>
      <c r="O39" s="1" t="s">
        <v>22</v>
      </c>
      <c r="P39" s="1"/>
      <c r="Q39" s="86">
        <f>SUM(Q37*24)</f>
        <v>0</v>
      </c>
      <c r="R39" s="61" t="s">
        <v>79</v>
      </c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68"/>
      <c r="N40" s="1"/>
      <c r="O40" s="1"/>
      <c r="P40" s="1"/>
      <c r="Q40" s="1"/>
      <c r="R40" s="70"/>
      <c r="S40" s="1"/>
    </row>
    <row r="41" spans="1:19" s="98" customFormat="1" ht="21.75" customHeight="1" x14ac:dyDescent="0.25">
      <c r="A41" s="83"/>
      <c r="B41" s="83"/>
      <c r="C41" s="23" t="s">
        <v>69</v>
      </c>
      <c r="D41" s="23"/>
      <c r="E41" s="32"/>
      <c r="F41" s="32"/>
      <c r="G41" s="32"/>
      <c r="H41" s="67"/>
      <c r="I41" s="67"/>
      <c r="J41" s="67"/>
      <c r="K41" s="32"/>
      <c r="L41" s="32"/>
      <c r="M41" s="32"/>
      <c r="N41" s="33"/>
      <c r="O41" s="23"/>
      <c r="P41" s="23"/>
      <c r="Q41" s="34"/>
      <c r="R41" s="35"/>
      <c r="S41" s="32"/>
    </row>
    <row r="42" spans="1:19" ht="15" customHeight="1" x14ac:dyDescent="0.25">
      <c r="A42" s="1"/>
      <c r="B42" s="1"/>
      <c r="C42" s="17" t="s">
        <v>101</v>
      </c>
      <c r="D42" s="1"/>
      <c r="E42" s="1"/>
      <c r="F42" s="1"/>
      <c r="G42" s="1"/>
      <c r="H42" s="1"/>
      <c r="I42" s="104">
        <v>0</v>
      </c>
      <c r="J42" s="39" t="s">
        <v>72</v>
      </c>
      <c r="K42" s="89">
        <f>I42*2500</f>
        <v>0</v>
      </c>
      <c r="L42" s="39" t="s">
        <v>111</v>
      </c>
      <c r="M42" s="1"/>
      <c r="N42" s="1"/>
      <c r="O42" s="1"/>
      <c r="P42" s="1"/>
      <c r="Q42" s="1"/>
      <c r="R42" s="61"/>
      <c r="S42" s="1"/>
    </row>
    <row r="43" spans="1:19" ht="15" customHeight="1" thickBot="1" x14ac:dyDescent="0.3">
      <c r="A43" s="1"/>
      <c r="B43" s="1"/>
      <c r="C43" s="17" t="s">
        <v>102</v>
      </c>
      <c r="D43" s="1"/>
      <c r="E43" s="1"/>
      <c r="F43" s="1"/>
      <c r="G43" s="1"/>
      <c r="H43" s="1"/>
      <c r="I43" s="104">
        <v>0</v>
      </c>
      <c r="J43" s="39" t="s">
        <v>72</v>
      </c>
      <c r="K43" s="89">
        <f t="shared" ref="K43:K44" si="0">I43*2500</f>
        <v>0</v>
      </c>
      <c r="L43" s="39" t="s">
        <v>111</v>
      </c>
      <c r="M43" s="1"/>
      <c r="N43" s="1"/>
      <c r="O43" s="1"/>
      <c r="P43" s="1"/>
      <c r="Q43" s="1"/>
      <c r="R43" s="61"/>
      <c r="S43" s="1"/>
    </row>
    <row r="44" spans="1:19" ht="15" customHeight="1" thickBot="1" x14ac:dyDescent="0.3">
      <c r="A44" s="1"/>
      <c r="B44" s="1"/>
      <c r="C44" s="17" t="s">
        <v>103</v>
      </c>
      <c r="D44" s="1"/>
      <c r="E44" s="1"/>
      <c r="F44" s="1"/>
      <c r="G44" s="1"/>
      <c r="H44" s="1"/>
      <c r="I44" s="104">
        <v>0</v>
      </c>
      <c r="J44" s="39" t="s">
        <v>72</v>
      </c>
      <c r="K44" s="89">
        <f t="shared" si="0"/>
        <v>0</v>
      </c>
      <c r="L44" s="39" t="s">
        <v>111</v>
      </c>
      <c r="M44" s="1"/>
      <c r="N44" s="1"/>
      <c r="O44" s="1"/>
      <c r="P44" s="1"/>
      <c r="Q44" s="86">
        <f>K42+K43+K44</f>
        <v>0</v>
      </c>
      <c r="R44" s="61" t="s">
        <v>100</v>
      </c>
      <c r="S44" s="1"/>
    </row>
    <row r="45" spans="1:19" x14ac:dyDescent="0.25">
      <c r="A45" s="1"/>
      <c r="B45" s="1"/>
      <c r="C45" s="17"/>
      <c r="D45" s="1"/>
      <c r="E45" s="1"/>
      <c r="F45" s="1"/>
      <c r="G45" s="1"/>
      <c r="H45" s="1"/>
      <c r="I45" s="1"/>
      <c r="J45" s="39"/>
      <c r="K45" s="1"/>
      <c r="L45" s="1"/>
      <c r="M45" s="68"/>
      <c r="N45" s="1"/>
      <c r="O45" s="1"/>
      <c r="P45" s="1"/>
      <c r="Q45" s="1"/>
      <c r="R45" s="70"/>
      <c r="S45" s="1"/>
    </row>
    <row r="46" spans="1:19" ht="15.75" x14ac:dyDescent="0.25">
      <c r="A46" s="1"/>
      <c r="B46" s="1"/>
      <c r="C46" s="23" t="s">
        <v>74</v>
      </c>
      <c r="D46" s="1"/>
      <c r="E46" s="1"/>
      <c r="F46" s="1"/>
      <c r="G46" s="1"/>
      <c r="H46" s="1"/>
      <c r="I46" s="1"/>
      <c r="J46" s="39"/>
      <c r="K46" s="1"/>
      <c r="L46" s="1"/>
      <c r="M46" s="68"/>
      <c r="N46" s="1"/>
      <c r="O46" s="1"/>
      <c r="P46" s="1"/>
      <c r="Q46" s="1"/>
      <c r="R46" s="70"/>
      <c r="S46" s="1"/>
    </row>
    <row r="47" spans="1:19" x14ac:dyDescent="0.25">
      <c r="A47" s="1"/>
      <c r="B47" s="1"/>
      <c r="C47" s="44" t="s">
        <v>84</v>
      </c>
      <c r="D47" s="1"/>
      <c r="E47" s="1"/>
      <c r="F47" s="1"/>
      <c r="G47" s="1"/>
      <c r="H47" s="1"/>
      <c r="I47" s="1"/>
      <c r="J47" s="39"/>
      <c r="K47" s="1"/>
      <c r="L47" s="1"/>
      <c r="M47" s="68"/>
      <c r="N47" s="1"/>
      <c r="O47" s="1"/>
      <c r="P47" s="1"/>
      <c r="Q47" s="1"/>
      <c r="R47" s="70"/>
      <c r="S47" s="1"/>
    </row>
    <row r="48" spans="1:19" ht="15" customHeight="1" x14ac:dyDescent="0.25">
      <c r="A48" s="1"/>
      <c r="B48" s="1"/>
      <c r="C48" s="17" t="s">
        <v>76</v>
      </c>
      <c r="D48" s="1"/>
      <c r="E48" s="136"/>
      <c r="F48" s="137"/>
      <c r="G48" s="137"/>
      <c r="H48" s="137"/>
      <c r="I48" s="137"/>
      <c r="J48" s="61"/>
      <c r="K48" s="61"/>
      <c r="L48" s="1"/>
      <c r="M48" s="68"/>
      <c r="N48" s="68"/>
      <c r="O48" s="68"/>
      <c r="P48" s="68"/>
      <c r="Q48" s="68"/>
      <c r="R48" s="70"/>
      <c r="S48" s="1"/>
    </row>
    <row r="49" spans="1:108" ht="15" customHeight="1" x14ac:dyDescent="0.25">
      <c r="A49" s="1"/>
      <c r="B49" s="1"/>
      <c r="C49" s="17" t="s">
        <v>77</v>
      </c>
      <c r="D49" s="1"/>
      <c r="E49" s="136"/>
      <c r="F49" s="137"/>
      <c r="G49" s="137"/>
      <c r="H49" s="137"/>
      <c r="I49" s="137"/>
      <c r="J49" s="61"/>
      <c r="K49" s="61"/>
      <c r="L49" s="1"/>
      <c r="M49" s="61"/>
      <c r="N49" s="61"/>
      <c r="O49" s="61"/>
      <c r="P49" s="61"/>
      <c r="Q49" s="61"/>
      <c r="R49" s="68"/>
      <c r="S49" s="1"/>
    </row>
    <row r="50" spans="1:108" ht="15" customHeight="1" x14ac:dyDescent="0.25">
      <c r="A50" s="1"/>
      <c r="B50" s="1"/>
      <c r="C50" s="17" t="s">
        <v>78</v>
      </c>
      <c r="D50" s="1"/>
      <c r="E50" s="134">
        <v>0</v>
      </c>
      <c r="F50" s="135"/>
      <c r="G50" s="39" t="s">
        <v>70</v>
      </c>
      <c r="H50" s="61"/>
      <c r="I50" s="68"/>
      <c r="J50" s="105">
        <v>0</v>
      </c>
      <c r="K50" s="61" t="s">
        <v>82</v>
      </c>
      <c r="L50" s="1"/>
      <c r="M50" s="71">
        <f>E50*J50</f>
        <v>0</v>
      </c>
      <c r="N50" s="61" t="s">
        <v>85</v>
      </c>
      <c r="O50" s="61"/>
      <c r="P50" s="1"/>
      <c r="Q50" s="72">
        <f>IF(M50&gt;=(200000-J51),(200000-J51),M50)</f>
        <v>0</v>
      </c>
      <c r="R50" s="73"/>
      <c r="S50" s="73"/>
    </row>
    <row r="51" spans="1:108" s="11" customFormat="1" ht="15" customHeight="1" x14ac:dyDescent="0.25">
      <c r="A51" s="68"/>
      <c r="B51" s="68"/>
      <c r="C51" s="13" t="s">
        <v>88</v>
      </c>
      <c r="D51" s="68"/>
      <c r="E51" s="68"/>
      <c r="F51" s="68"/>
      <c r="G51" s="68"/>
      <c r="H51" s="68"/>
      <c r="I51" s="68"/>
      <c r="J51" s="105">
        <v>0</v>
      </c>
      <c r="K51" s="68"/>
      <c r="L51" s="68"/>
      <c r="M51" s="68"/>
      <c r="N51" s="61"/>
      <c r="O51" s="61"/>
      <c r="P51" s="68"/>
      <c r="Q51" s="68"/>
      <c r="R51" s="68"/>
      <c r="S51" s="68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</row>
    <row r="52" spans="1:108" s="11" customFormat="1" ht="15" customHeight="1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1"/>
      <c r="O52" s="61"/>
      <c r="P52" s="68"/>
      <c r="Q52" s="68"/>
      <c r="R52" s="68"/>
      <c r="S52" s="68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</row>
    <row r="53" spans="1:108" ht="15" customHeight="1" x14ac:dyDescent="0.25">
      <c r="A53" s="1"/>
      <c r="B53" s="1"/>
      <c r="C53" s="17" t="s">
        <v>76</v>
      </c>
      <c r="D53" s="1"/>
      <c r="E53" s="136"/>
      <c r="F53" s="137"/>
      <c r="G53" s="137"/>
      <c r="H53" s="137"/>
      <c r="I53" s="137"/>
      <c r="J53" s="61"/>
      <c r="K53" s="61"/>
      <c r="L53" s="1"/>
      <c r="M53" s="68"/>
      <c r="N53" s="61"/>
      <c r="O53" s="61"/>
      <c r="P53" s="13"/>
      <c r="Q53" s="68"/>
      <c r="R53" s="70"/>
      <c r="S53" s="1"/>
    </row>
    <row r="54" spans="1:108" ht="15" customHeight="1" x14ac:dyDescent="0.25">
      <c r="A54" s="1"/>
      <c r="B54" s="1"/>
      <c r="C54" s="17" t="s">
        <v>77</v>
      </c>
      <c r="D54" s="1"/>
      <c r="E54" s="136"/>
      <c r="F54" s="137"/>
      <c r="G54" s="137"/>
      <c r="H54" s="137"/>
      <c r="I54" s="137"/>
      <c r="J54" s="61"/>
      <c r="K54" s="61"/>
      <c r="L54" s="1"/>
      <c r="M54" s="61"/>
      <c r="N54" s="61"/>
      <c r="O54" s="61"/>
      <c r="P54" s="61"/>
      <c r="Q54" s="61"/>
      <c r="R54" s="68"/>
      <c r="S54" s="1"/>
    </row>
    <row r="55" spans="1:108" ht="15" customHeight="1" x14ac:dyDescent="0.25">
      <c r="A55" s="1"/>
      <c r="B55" s="1"/>
      <c r="C55" s="17" t="s">
        <v>78</v>
      </c>
      <c r="D55" s="1"/>
      <c r="E55" s="134">
        <v>0</v>
      </c>
      <c r="F55" s="135"/>
      <c r="G55" s="39" t="s">
        <v>70</v>
      </c>
      <c r="H55" s="61"/>
      <c r="I55" s="39"/>
      <c r="J55" s="105">
        <v>0</v>
      </c>
      <c r="K55" s="61" t="s">
        <v>82</v>
      </c>
      <c r="L55" s="1"/>
      <c r="M55" s="71">
        <f>E55*J55</f>
        <v>0</v>
      </c>
      <c r="N55" s="61" t="s">
        <v>83</v>
      </c>
      <c r="O55" s="61"/>
      <c r="P55" s="1"/>
      <c r="Q55" s="72">
        <f>IF(M55&gt;=(200000-J56),(200000-J56),M55)</f>
        <v>0</v>
      </c>
      <c r="R55" s="73"/>
      <c r="S55" s="73"/>
    </row>
    <row r="56" spans="1:108" s="11" customFormat="1" ht="15" customHeight="1" x14ac:dyDescent="0.25">
      <c r="A56" s="68"/>
      <c r="B56" s="68"/>
      <c r="C56" s="13" t="s">
        <v>88</v>
      </c>
      <c r="D56" s="68"/>
      <c r="E56" s="68"/>
      <c r="F56" s="68"/>
      <c r="G56" s="68"/>
      <c r="H56" s="68"/>
      <c r="I56" s="68"/>
      <c r="J56" s="105">
        <v>0</v>
      </c>
      <c r="K56" s="68"/>
      <c r="L56" s="68"/>
      <c r="M56" s="68"/>
      <c r="N56" s="61"/>
      <c r="O56" s="61"/>
      <c r="P56" s="68"/>
      <c r="Q56" s="68"/>
      <c r="R56" s="68"/>
      <c r="S56" s="68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</row>
    <row r="57" spans="1:108" s="11" customFormat="1" ht="9" customHeight="1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1"/>
      <c r="K57" s="68"/>
      <c r="L57" s="68"/>
      <c r="M57" s="68"/>
      <c r="N57" s="61"/>
      <c r="O57" s="61"/>
      <c r="P57" s="68"/>
      <c r="Q57" s="68"/>
      <c r="R57" s="68"/>
      <c r="S57" s="68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</row>
    <row r="58" spans="1:108" ht="15" customHeight="1" x14ac:dyDescent="0.25">
      <c r="A58" s="1"/>
      <c r="B58" s="1"/>
      <c r="C58" s="17" t="s">
        <v>76</v>
      </c>
      <c r="D58" s="1"/>
      <c r="E58" s="136"/>
      <c r="F58" s="137"/>
      <c r="G58" s="137"/>
      <c r="H58" s="137"/>
      <c r="I58" s="137"/>
      <c r="J58" s="61"/>
      <c r="K58" s="61"/>
      <c r="L58" s="1"/>
      <c r="M58" s="68"/>
      <c r="N58" s="61"/>
      <c r="O58" s="61"/>
      <c r="P58" s="68"/>
      <c r="Q58" s="73"/>
      <c r="R58" s="70"/>
      <c r="S58" s="1"/>
    </row>
    <row r="59" spans="1:108" ht="15" customHeight="1" x14ac:dyDescent="0.25">
      <c r="A59" s="1"/>
      <c r="B59" s="1"/>
      <c r="C59" s="17" t="s">
        <v>77</v>
      </c>
      <c r="D59" s="1"/>
      <c r="E59" s="136"/>
      <c r="F59" s="137"/>
      <c r="G59" s="137"/>
      <c r="H59" s="137"/>
      <c r="I59" s="137"/>
      <c r="J59" s="61"/>
      <c r="K59" s="61"/>
      <c r="L59" s="1"/>
      <c r="M59" s="61"/>
      <c r="N59" s="61"/>
      <c r="O59" s="61"/>
      <c r="P59" s="61"/>
      <c r="Q59" s="61"/>
      <c r="R59" s="68"/>
      <c r="S59" s="1"/>
    </row>
    <row r="60" spans="1:108" ht="15" customHeight="1" x14ac:dyDescent="0.25">
      <c r="A60" s="1"/>
      <c r="B60" s="1"/>
      <c r="C60" s="17" t="s">
        <v>78</v>
      </c>
      <c r="D60" s="1"/>
      <c r="E60" s="134">
        <v>0</v>
      </c>
      <c r="F60" s="135"/>
      <c r="G60" s="39" t="s">
        <v>70</v>
      </c>
      <c r="H60" s="61"/>
      <c r="I60" s="39"/>
      <c r="J60" s="105">
        <v>0</v>
      </c>
      <c r="K60" s="61" t="s">
        <v>82</v>
      </c>
      <c r="L60" s="1"/>
      <c r="M60" s="71">
        <f>E60*J60</f>
        <v>0</v>
      </c>
      <c r="N60" s="61" t="s">
        <v>83</v>
      </c>
      <c r="O60" s="61"/>
      <c r="P60" s="1"/>
      <c r="Q60" s="72">
        <f>IF(M60&gt;=(200000-J61),(200000-J61),M60)</f>
        <v>0</v>
      </c>
      <c r="R60" s="73"/>
      <c r="S60" s="1"/>
    </row>
    <row r="61" spans="1:108" s="11" customFormat="1" ht="15" customHeight="1" x14ac:dyDescent="0.25">
      <c r="A61" s="68"/>
      <c r="B61" s="68"/>
      <c r="C61" s="13" t="s">
        <v>88</v>
      </c>
      <c r="D61" s="68"/>
      <c r="E61" s="68"/>
      <c r="F61" s="68"/>
      <c r="G61" s="68"/>
      <c r="H61" s="68"/>
      <c r="I61" s="68"/>
      <c r="J61" s="105">
        <v>0</v>
      </c>
      <c r="K61" s="68"/>
      <c r="L61" s="68"/>
      <c r="M61" s="68"/>
      <c r="N61" s="61"/>
      <c r="O61" s="61"/>
      <c r="P61" s="68"/>
      <c r="Q61" s="68"/>
      <c r="R61" s="68"/>
      <c r="S61" s="68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</row>
    <row r="62" spans="1:108" ht="15.75" thickBot="1" x14ac:dyDescent="0.3">
      <c r="A62" s="1"/>
      <c r="B62" s="1"/>
      <c r="C62" s="90" t="s">
        <v>75</v>
      </c>
      <c r="D62" s="1"/>
      <c r="E62" s="1"/>
      <c r="F62" s="1"/>
      <c r="G62" s="1"/>
      <c r="H62" s="1"/>
      <c r="I62" s="1"/>
      <c r="J62" s="39"/>
      <c r="K62" s="1"/>
      <c r="L62" s="1"/>
      <c r="M62" s="1"/>
      <c r="N62" s="1"/>
      <c r="O62" s="1"/>
      <c r="P62" s="1"/>
      <c r="Q62" s="1"/>
      <c r="R62" s="70"/>
      <c r="S62" s="1"/>
    </row>
    <row r="63" spans="1:108" ht="15.75" thickBot="1" x14ac:dyDescent="0.3">
      <c r="A63" s="1"/>
      <c r="B63" s="1"/>
      <c r="C63" s="17"/>
      <c r="D63" s="1"/>
      <c r="E63" s="1"/>
      <c r="F63" s="1"/>
      <c r="G63" s="1"/>
      <c r="H63" s="1"/>
      <c r="I63" s="1"/>
      <c r="J63" s="39"/>
      <c r="K63" s="1"/>
      <c r="L63" s="1"/>
      <c r="M63" s="1"/>
      <c r="N63" s="1"/>
      <c r="O63" s="1"/>
      <c r="P63" s="1"/>
      <c r="Q63" s="87">
        <f>Q50+Q55+Q60</f>
        <v>0</v>
      </c>
      <c r="R63" s="61" t="s">
        <v>79</v>
      </c>
      <c r="S63" s="1"/>
    </row>
    <row r="64" spans="1:108" s="99" customFormat="1" ht="24" customHeight="1" x14ac:dyDescent="0.3">
      <c r="A64" s="48"/>
      <c r="B64" s="48" t="s">
        <v>2</v>
      </c>
      <c r="C64" s="48" t="s">
        <v>3</v>
      </c>
      <c r="D64" s="48"/>
      <c r="E64" s="48"/>
      <c r="F64" s="48"/>
      <c r="G64" s="48"/>
      <c r="H64" s="48"/>
      <c r="I64" s="48"/>
      <c r="J64" s="48"/>
      <c r="K64" s="1"/>
      <c r="L64" s="48"/>
      <c r="M64" s="48"/>
      <c r="N64" s="1"/>
      <c r="O64" s="1"/>
      <c r="P64" s="48"/>
      <c r="Q64" s="73" t="str">
        <f>IF(Q62&gt;200000,"Höchstbetrag überschritten", " ")</f>
        <v xml:space="preserve"> </v>
      </c>
      <c r="R64" s="48"/>
      <c r="S64" s="48"/>
    </row>
    <row r="65" spans="1:19" ht="19.5" customHeight="1" x14ac:dyDescent="0.25">
      <c r="A65" s="1"/>
      <c r="B65" s="1"/>
      <c r="C65" s="13" t="s">
        <v>49</v>
      </c>
      <c r="D65" s="13"/>
      <c r="E65" s="1"/>
      <c r="F65" s="1"/>
      <c r="G65" s="1"/>
      <c r="H65" s="13"/>
      <c r="I65" s="40" t="s">
        <v>58</v>
      </c>
      <c r="J65" s="52"/>
      <c r="K65" s="52"/>
      <c r="L65" s="68"/>
      <c r="M65" s="52"/>
      <c r="N65" s="52"/>
      <c r="O65" s="52"/>
      <c r="P65" s="52"/>
      <c r="Q65" s="52"/>
      <c r="R65" s="1"/>
      <c r="S65" s="1"/>
    </row>
    <row r="66" spans="1:19" ht="15" customHeight="1" x14ac:dyDescent="0.25">
      <c r="A66" s="1"/>
      <c r="B66" s="1"/>
      <c r="C66" s="119"/>
      <c r="D66" s="119"/>
      <c r="E66" s="119"/>
      <c r="F66" s="119"/>
      <c r="G66" s="119"/>
      <c r="H66" s="13"/>
      <c r="I66" s="106">
        <v>0</v>
      </c>
      <c r="J66" s="39" t="s">
        <v>94</v>
      </c>
      <c r="K66" s="39"/>
      <c r="L66" s="39"/>
      <c r="M66" s="40"/>
      <c r="N66" s="43"/>
      <c r="O66" s="52"/>
      <c r="P66" s="52"/>
      <c r="Q66" s="72">
        <f>IF(I66&lt;=250000,I66,250000)</f>
        <v>0</v>
      </c>
      <c r="R66" s="61"/>
      <c r="S66" s="94"/>
    </row>
    <row r="67" spans="1:19" ht="9" customHeight="1" x14ac:dyDescent="0.25">
      <c r="A67" s="1"/>
      <c r="B67" s="1"/>
      <c r="C67" s="7"/>
      <c r="D67" s="7"/>
      <c r="E67" s="13"/>
      <c r="F67" s="13"/>
      <c r="G67" s="13"/>
      <c r="H67" s="13"/>
      <c r="I67" s="52"/>
      <c r="J67" s="45"/>
      <c r="K67" s="40"/>
      <c r="L67" s="40"/>
      <c r="M67" s="40"/>
      <c r="N67" s="52"/>
      <c r="O67" s="52"/>
      <c r="P67" s="52"/>
      <c r="Q67" s="74"/>
      <c r="R67" s="61"/>
      <c r="S67" s="61"/>
    </row>
    <row r="68" spans="1:19" ht="15" customHeight="1" x14ac:dyDescent="0.25">
      <c r="A68" s="1"/>
      <c r="B68" s="1"/>
      <c r="C68" s="119"/>
      <c r="D68" s="119"/>
      <c r="E68" s="119"/>
      <c r="F68" s="119"/>
      <c r="G68" s="119"/>
      <c r="H68" s="13"/>
      <c r="I68" s="106">
        <v>0</v>
      </c>
      <c r="J68" s="41" t="s">
        <v>95</v>
      </c>
      <c r="K68" s="41"/>
      <c r="L68" s="41"/>
      <c r="M68" s="40"/>
      <c r="N68" s="42"/>
      <c r="O68" s="52"/>
      <c r="P68" s="52"/>
      <c r="Q68" s="72">
        <f>IF(I68&lt;=125000,I68,125000)</f>
        <v>0</v>
      </c>
      <c r="R68" s="61"/>
      <c r="S68" s="95"/>
    </row>
    <row r="69" spans="1:19" ht="9" customHeight="1" x14ac:dyDescent="0.25">
      <c r="A69" s="1"/>
      <c r="B69" s="1"/>
      <c r="C69" s="7"/>
      <c r="D69" s="7"/>
      <c r="E69" s="13"/>
      <c r="F69" s="13"/>
      <c r="G69" s="13"/>
      <c r="H69" s="13"/>
      <c r="I69" s="52"/>
      <c r="J69" s="45"/>
      <c r="K69" s="40"/>
      <c r="L69" s="40"/>
      <c r="M69" s="40"/>
      <c r="N69" s="52"/>
      <c r="O69" s="52"/>
      <c r="P69" s="52"/>
      <c r="Q69" s="74"/>
      <c r="R69" s="61"/>
      <c r="S69" s="61"/>
    </row>
    <row r="70" spans="1:19" ht="15" customHeight="1" x14ac:dyDescent="0.25">
      <c r="A70" s="1"/>
      <c r="B70" s="1"/>
      <c r="C70" s="7"/>
      <c r="D70" s="7"/>
      <c r="E70" s="13"/>
      <c r="F70" s="13"/>
      <c r="G70" s="13"/>
      <c r="H70" s="13"/>
      <c r="I70" s="106">
        <v>0</v>
      </c>
      <c r="J70" s="41" t="s">
        <v>96</v>
      </c>
      <c r="K70" s="41"/>
      <c r="L70" s="41"/>
      <c r="M70" s="40"/>
      <c r="N70" s="42"/>
      <c r="O70" s="52"/>
      <c r="P70" s="52"/>
      <c r="Q70" s="72">
        <f>IF(I70&lt;=250000,I70,250000)</f>
        <v>0</v>
      </c>
      <c r="R70" s="61"/>
      <c r="S70" s="95"/>
    </row>
    <row r="71" spans="1:19" ht="9" customHeight="1" x14ac:dyDescent="0.25">
      <c r="A71" s="1"/>
      <c r="B71" s="1"/>
      <c r="C71" s="7"/>
      <c r="D71" s="7"/>
      <c r="E71" s="13"/>
      <c r="F71" s="13"/>
      <c r="G71" s="13"/>
      <c r="H71" s="13"/>
      <c r="I71" s="52"/>
      <c r="J71" s="73"/>
      <c r="K71" s="40"/>
      <c r="L71" s="40"/>
      <c r="M71" s="40"/>
      <c r="N71" s="52"/>
      <c r="O71" s="52"/>
      <c r="P71" s="52"/>
      <c r="Q71" s="74"/>
      <c r="R71" s="61"/>
      <c r="S71" s="61"/>
    </row>
    <row r="72" spans="1:19" ht="15" customHeight="1" x14ac:dyDescent="0.25">
      <c r="A72" s="1"/>
      <c r="B72" s="1"/>
      <c r="C72" s="119"/>
      <c r="D72" s="119"/>
      <c r="E72" s="119"/>
      <c r="F72" s="119"/>
      <c r="G72" s="119"/>
      <c r="H72" s="13"/>
      <c r="I72" s="106">
        <v>0</v>
      </c>
      <c r="J72" s="39" t="s">
        <v>97</v>
      </c>
      <c r="K72" s="39"/>
      <c r="L72" s="39"/>
      <c r="M72" s="40"/>
      <c r="N72" s="43"/>
      <c r="O72" s="52"/>
      <c r="P72" s="52"/>
      <c r="Q72" s="72">
        <f>IF(I72&lt;=125000,I72,125000)</f>
        <v>0</v>
      </c>
      <c r="R72" s="61"/>
      <c r="S72" s="94"/>
    </row>
    <row r="73" spans="1:19" ht="9" customHeight="1" x14ac:dyDescent="0.25">
      <c r="A73" s="1"/>
      <c r="B73" s="1"/>
      <c r="C73" s="7"/>
      <c r="D73" s="7"/>
      <c r="E73" s="13"/>
      <c r="F73" s="13"/>
      <c r="G73" s="13"/>
      <c r="H73" s="13"/>
      <c r="I73" s="52"/>
      <c r="J73" s="73"/>
      <c r="K73" s="40"/>
      <c r="L73" s="40"/>
      <c r="M73" s="40"/>
      <c r="N73" s="52"/>
      <c r="O73" s="52"/>
      <c r="P73" s="52"/>
      <c r="Q73" s="74"/>
      <c r="R73" s="61"/>
      <c r="S73" s="61"/>
    </row>
    <row r="74" spans="1:19" ht="13.5" customHeight="1" x14ac:dyDescent="0.25">
      <c r="A74" s="1"/>
      <c r="B74" s="1"/>
      <c r="C74" s="66"/>
      <c r="D74" s="66"/>
      <c r="E74" s="1"/>
      <c r="F74" s="1"/>
      <c r="G74" s="1"/>
      <c r="H74" s="13"/>
      <c r="I74" s="106">
        <v>0</v>
      </c>
      <c r="J74" s="41" t="s">
        <v>98</v>
      </c>
      <c r="K74" s="41"/>
      <c r="L74" s="41"/>
      <c r="M74" s="40"/>
      <c r="N74" s="42"/>
      <c r="O74" s="52"/>
      <c r="P74" s="52"/>
      <c r="Q74" s="72">
        <f>IF(I74&lt;=250000,I74,250000)</f>
        <v>0</v>
      </c>
      <c r="R74" s="61"/>
      <c r="S74" s="95"/>
    </row>
    <row r="75" spans="1:19" ht="15.75" thickBot="1" x14ac:dyDescent="0.3">
      <c r="A75" s="1"/>
      <c r="B75" s="1"/>
      <c r="C75" s="1"/>
      <c r="D75" s="1"/>
      <c r="E75" s="1"/>
      <c r="F75" s="1"/>
      <c r="G75" s="1"/>
      <c r="H75" s="13"/>
      <c r="I75" s="1"/>
      <c r="J75" s="73"/>
      <c r="K75" s="1"/>
      <c r="L75" s="1"/>
      <c r="M75" s="1"/>
      <c r="N75" s="1"/>
      <c r="O75" s="1"/>
      <c r="P75" s="1"/>
      <c r="Q75" s="62"/>
      <c r="R75" s="61"/>
      <c r="S75" s="61"/>
    </row>
    <row r="76" spans="1:19" ht="15.75" thickBot="1" x14ac:dyDescent="0.3">
      <c r="A76" s="1"/>
      <c r="B76" s="1"/>
      <c r="C76" s="1"/>
      <c r="D76" s="1"/>
      <c r="E76" s="1"/>
      <c r="F76" s="1"/>
      <c r="G76" s="1"/>
      <c r="H76" s="13"/>
      <c r="I76" s="1"/>
      <c r="J76" s="1"/>
      <c r="K76" s="1"/>
      <c r="L76" s="1"/>
      <c r="M76" s="1"/>
      <c r="N76" s="1"/>
      <c r="O76" s="1"/>
      <c r="P76" s="1"/>
      <c r="Q76" s="87">
        <f>Q66+Q68+Q70+Q72+Q74</f>
        <v>0</v>
      </c>
      <c r="R76" s="61" t="s">
        <v>79</v>
      </c>
      <c r="S76" s="61"/>
    </row>
    <row r="77" spans="1:19" s="99" customFormat="1" ht="24" customHeight="1" x14ac:dyDescent="0.3">
      <c r="A77" s="48"/>
      <c r="B77" s="48" t="s">
        <v>5</v>
      </c>
      <c r="C77" s="48" t="s">
        <v>68</v>
      </c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 ht="31.5" customHeight="1" x14ac:dyDescent="0.25">
      <c r="A78" s="1"/>
      <c r="B78" s="1"/>
      <c r="C78" s="13" t="s">
        <v>6</v>
      </c>
      <c r="D78" s="13"/>
      <c r="E78" s="13"/>
      <c r="F78" s="13"/>
      <c r="G78" s="13"/>
      <c r="H78" s="13"/>
      <c r="I78" s="94" t="s">
        <v>7</v>
      </c>
      <c r="J78" s="61"/>
      <c r="K78" s="94" t="s">
        <v>8</v>
      </c>
      <c r="L78" s="75"/>
      <c r="M78" s="1"/>
      <c r="N78" s="66" t="s">
        <v>81</v>
      </c>
      <c r="O78" s="66"/>
      <c r="P78" s="66"/>
      <c r="Q78" s="66"/>
      <c r="R78" s="75"/>
      <c r="S78" s="66"/>
    </row>
    <row r="79" spans="1:19" ht="15" customHeight="1" x14ac:dyDescent="0.25">
      <c r="A79" s="1"/>
      <c r="B79" s="1"/>
      <c r="C79" s="122"/>
      <c r="D79" s="123"/>
      <c r="E79" s="123"/>
      <c r="F79" s="123"/>
      <c r="G79" s="123"/>
      <c r="H79" s="13"/>
      <c r="I79" s="107">
        <v>0</v>
      </c>
      <c r="J79" s="1"/>
      <c r="K79" s="133">
        <v>0</v>
      </c>
      <c r="L79" s="133"/>
      <c r="M79" s="68"/>
      <c r="N79" s="108">
        <v>0</v>
      </c>
      <c r="O79" s="61" t="s">
        <v>20</v>
      </c>
      <c r="P79" s="61"/>
      <c r="Q79" s="76">
        <f>SUM(I79*K79)*N79</f>
        <v>0</v>
      </c>
      <c r="R79" s="1"/>
      <c r="S79" s="12"/>
    </row>
    <row r="80" spans="1:19" ht="9" customHeight="1" x14ac:dyDescent="0.25">
      <c r="A80" s="1"/>
      <c r="B80" s="1"/>
      <c r="C80" s="12"/>
      <c r="D80" s="12"/>
      <c r="E80" s="12"/>
      <c r="F80" s="12"/>
      <c r="G80" s="12"/>
      <c r="H80" s="13"/>
      <c r="I80" s="13"/>
      <c r="J80" s="13"/>
      <c r="K80" s="13"/>
      <c r="L80" s="13"/>
      <c r="M80" s="1"/>
      <c r="N80" s="75"/>
      <c r="O80" s="61"/>
      <c r="P80" s="61"/>
      <c r="Q80" s="66"/>
      <c r="R80" s="75"/>
      <c r="S80" s="66"/>
    </row>
    <row r="81" spans="1:19" ht="15" customHeight="1" x14ac:dyDescent="0.25">
      <c r="A81" s="1"/>
      <c r="B81" s="1"/>
      <c r="C81" s="104">
        <v>0</v>
      </c>
      <c r="D81" s="94" t="s">
        <v>46</v>
      </c>
      <c r="E81" s="1"/>
      <c r="F81" s="17"/>
      <c r="G81" s="12"/>
      <c r="H81" s="37" t="s">
        <v>28</v>
      </c>
      <c r="I81" s="77">
        <v>0.2</v>
      </c>
      <c r="J81" s="95" t="s">
        <v>29</v>
      </c>
      <c r="K81" s="77">
        <v>1</v>
      </c>
      <c r="L81" s="61" t="s">
        <v>30</v>
      </c>
      <c r="M81" s="68"/>
      <c r="N81" s="104">
        <v>0</v>
      </c>
      <c r="O81" s="61" t="s">
        <v>22</v>
      </c>
      <c r="P81" s="61"/>
      <c r="Q81" s="76">
        <f>SUM(C81*(I81+K81)*N81)</f>
        <v>0</v>
      </c>
      <c r="R81" s="75"/>
      <c r="S81" s="12"/>
    </row>
    <row r="82" spans="1:19" ht="31.5" customHeight="1" x14ac:dyDescent="0.25">
      <c r="A82" s="1"/>
      <c r="B82" s="1"/>
      <c r="C82" s="12" t="s">
        <v>6</v>
      </c>
      <c r="D82" s="12"/>
      <c r="E82" s="12"/>
      <c r="F82" s="12"/>
      <c r="G82" s="12"/>
      <c r="H82" s="13"/>
      <c r="I82" s="94" t="s">
        <v>7</v>
      </c>
      <c r="J82" s="1"/>
      <c r="K82" s="94" t="s">
        <v>8</v>
      </c>
      <c r="L82" s="75"/>
      <c r="M82" s="1"/>
      <c r="N82" s="66" t="s">
        <v>81</v>
      </c>
      <c r="O82" s="61"/>
      <c r="P82" s="61"/>
      <c r="Q82" s="66"/>
      <c r="R82" s="75"/>
      <c r="S82" s="66"/>
    </row>
    <row r="83" spans="1:19" ht="15" customHeight="1" x14ac:dyDescent="0.25">
      <c r="A83" s="1"/>
      <c r="B83" s="1"/>
      <c r="C83" s="123"/>
      <c r="D83" s="123"/>
      <c r="E83" s="123"/>
      <c r="F83" s="123"/>
      <c r="G83" s="123"/>
      <c r="H83" s="13"/>
      <c r="I83" s="107">
        <v>0</v>
      </c>
      <c r="J83" s="1"/>
      <c r="K83" s="133">
        <v>0</v>
      </c>
      <c r="L83" s="133"/>
      <c r="M83" s="68"/>
      <c r="N83" s="108">
        <v>0</v>
      </c>
      <c r="O83" s="61" t="s">
        <v>20</v>
      </c>
      <c r="P83" s="61"/>
      <c r="Q83" s="76">
        <f>SUM(I83*K83)*N83</f>
        <v>0</v>
      </c>
      <c r="R83" s="1"/>
      <c r="S83" s="12"/>
    </row>
    <row r="84" spans="1:19" ht="9" customHeight="1" x14ac:dyDescent="0.25">
      <c r="A84" s="1"/>
      <c r="B84" s="1"/>
      <c r="C84" s="12"/>
      <c r="D84" s="12"/>
      <c r="E84" s="12"/>
      <c r="F84" s="12"/>
      <c r="G84" s="12"/>
      <c r="H84" s="13"/>
      <c r="I84" s="13"/>
      <c r="J84" s="13"/>
      <c r="K84" s="13"/>
      <c r="L84" s="13"/>
      <c r="M84" s="1"/>
      <c r="N84" s="75"/>
      <c r="O84" s="61"/>
      <c r="P84" s="61"/>
      <c r="Q84" s="66"/>
      <c r="R84" s="75"/>
      <c r="S84" s="66"/>
    </row>
    <row r="85" spans="1:19" ht="15" customHeight="1" x14ac:dyDescent="0.25">
      <c r="A85" s="1"/>
      <c r="B85" s="1"/>
      <c r="C85" s="104">
        <v>0</v>
      </c>
      <c r="D85" s="94" t="s">
        <v>46</v>
      </c>
      <c r="E85" s="17"/>
      <c r="F85" s="17"/>
      <c r="G85" s="12"/>
      <c r="H85" s="37" t="s">
        <v>28</v>
      </c>
      <c r="I85" s="77">
        <v>0.2</v>
      </c>
      <c r="J85" s="95" t="s">
        <v>29</v>
      </c>
      <c r="K85" s="77">
        <v>1</v>
      </c>
      <c r="L85" s="61" t="s">
        <v>30</v>
      </c>
      <c r="M85" s="68"/>
      <c r="N85" s="104">
        <v>0</v>
      </c>
      <c r="O85" s="61" t="s">
        <v>22</v>
      </c>
      <c r="P85" s="61"/>
      <c r="Q85" s="76">
        <f>SUM(C85*(I85+K85)*N85)</f>
        <v>0</v>
      </c>
      <c r="R85" s="75"/>
      <c r="S85" s="12"/>
    </row>
    <row r="86" spans="1:19" ht="31.5" customHeight="1" x14ac:dyDescent="0.25">
      <c r="A86" s="1"/>
      <c r="B86" s="1"/>
      <c r="C86" s="12" t="s">
        <v>6</v>
      </c>
      <c r="D86" s="12"/>
      <c r="E86" s="12"/>
      <c r="F86" s="12"/>
      <c r="G86" s="12"/>
      <c r="H86" s="13"/>
      <c r="I86" s="94" t="s">
        <v>7</v>
      </c>
      <c r="J86" s="1"/>
      <c r="K86" s="94" t="s">
        <v>8</v>
      </c>
      <c r="L86" s="75"/>
      <c r="M86" s="1"/>
      <c r="N86" s="66" t="s">
        <v>81</v>
      </c>
      <c r="O86" s="61"/>
      <c r="P86" s="61"/>
      <c r="Q86" s="66"/>
      <c r="R86" s="75"/>
      <c r="S86" s="66"/>
    </row>
    <row r="87" spans="1:19" ht="15" customHeight="1" x14ac:dyDescent="0.25">
      <c r="A87" s="1"/>
      <c r="B87" s="1"/>
      <c r="C87" s="123"/>
      <c r="D87" s="123"/>
      <c r="E87" s="123"/>
      <c r="F87" s="123"/>
      <c r="G87" s="123"/>
      <c r="H87" s="13"/>
      <c r="I87" s="107">
        <v>0</v>
      </c>
      <c r="J87" s="1"/>
      <c r="K87" s="133"/>
      <c r="L87" s="133"/>
      <c r="M87" s="68"/>
      <c r="N87" s="108">
        <v>0</v>
      </c>
      <c r="O87" s="61" t="s">
        <v>20</v>
      </c>
      <c r="P87" s="61"/>
      <c r="Q87" s="76">
        <f>SUM(I87*K87)*N87</f>
        <v>0</v>
      </c>
      <c r="R87" s="1"/>
      <c r="S87" s="12"/>
    </row>
    <row r="88" spans="1:19" ht="10.5" customHeight="1" x14ac:dyDescent="0.25">
      <c r="A88" s="1"/>
      <c r="B88" s="1"/>
      <c r="C88" s="12"/>
      <c r="D88" s="12"/>
      <c r="E88" s="12"/>
      <c r="F88" s="12"/>
      <c r="G88" s="12"/>
      <c r="H88" s="13"/>
      <c r="I88" s="13"/>
      <c r="J88" s="13"/>
      <c r="K88" s="13"/>
      <c r="L88" s="13"/>
      <c r="M88" s="1"/>
      <c r="N88" s="75"/>
      <c r="O88" s="61"/>
      <c r="P88" s="61"/>
      <c r="Q88" s="66"/>
      <c r="R88" s="75"/>
      <c r="S88" s="66"/>
    </row>
    <row r="89" spans="1:19" ht="15" customHeight="1" x14ac:dyDescent="0.25">
      <c r="A89" s="1"/>
      <c r="B89" s="1"/>
      <c r="C89" s="104">
        <v>0</v>
      </c>
      <c r="D89" s="94" t="s">
        <v>46</v>
      </c>
      <c r="E89" s="17"/>
      <c r="F89" s="17"/>
      <c r="G89" s="12"/>
      <c r="H89" s="37" t="s">
        <v>28</v>
      </c>
      <c r="I89" s="77">
        <v>0.2</v>
      </c>
      <c r="J89" s="95" t="s">
        <v>29</v>
      </c>
      <c r="K89" s="77">
        <v>1</v>
      </c>
      <c r="L89" s="61" t="s">
        <v>30</v>
      </c>
      <c r="M89" s="68"/>
      <c r="N89" s="104">
        <v>0</v>
      </c>
      <c r="O89" s="61" t="s">
        <v>22</v>
      </c>
      <c r="P89" s="61"/>
      <c r="Q89" s="76">
        <f>SUM(C89*(I89+K89)*N89)</f>
        <v>0</v>
      </c>
      <c r="R89" s="75"/>
      <c r="S89" s="12"/>
    </row>
    <row r="90" spans="1:19" ht="9" customHeight="1" x14ac:dyDescent="0.25">
      <c r="A90" s="1"/>
      <c r="B90" s="1"/>
      <c r="C90" s="16"/>
      <c r="D90" s="16"/>
      <c r="E90" s="16"/>
      <c r="F90" s="16"/>
      <c r="G90" s="16"/>
      <c r="H90" s="13"/>
      <c r="I90" s="13"/>
      <c r="J90" s="1"/>
      <c r="K90" s="1"/>
      <c r="L90" s="1"/>
      <c r="M90" s="1"/>
      <c r="N90" s="12"/>
      <c r="O90" s="66"/>
      <c r="P90" s="66"/>
      <c r="Q90" s="1"/>
      <c r="R90" s="75"/>
      <c r="S90" s="1"/>
    </row>
    <row r="91" spans="1:19" ht="12" customHeight="1" x14ac:dyDescent="0.25">
      <c r="A91" s="1"/>
      <c r="B91" s="1"/>
      <c r="C91" s="16"/>
      <c r="D91" s="16"/>
      <c r="E91" s="16"/>
      <c r="F91" s="16"/>
      <c r="G91" s="16"/>
      <c r="H91" s="16"/>
      <c r="I91" s="16"/>
      <c r="J91" s="1"/>
      <c r="K91" s="1"/>
      <c r="L91" s="1"/>
      <c r="M91" s="1"/>
      <c r="N91" s="13" t="s">
        <v>24</v>
      </c>
      <c r="O91" s="66"/>
      <c r="P91" s="16"/>
      <c r="Q91" s="1"/>
      <c r="R91" s="75"/>
      <c r="S91" s="1"/>
    </row>
    <row r="92" spans="1:19" x14ac:dyDescent="0.25">
      <c r="A92" s="1"/>
      <c r="B92" s="1"/>
      <c r="C92" s="1"/>
      <c r="D92" s="1"/>
      <c r="E92" s="1"/>
      <c r="F92" s="1"/>
      <c r="G92" s="1"/>
      <c r="H92" s="1"/>
      <c r="I92" s="1"/>
      <c r="J92" s="68" t="s">
        <v>23</v>
      </c>
      <c r="K92" s="120">
        <f>SUM(K79+K83+K87)</f>
        <v>0</v>
      </c>
      <c r="L92" s="121"/>
      <c r="M92" s="1"/>
      <c r="N92" s="14">
        <v>8.5000000000000006E-2</v>
      </c>
      <c r="O92" s="1"/>
      <c r="P92" s="1"/>
      <c r="Q92" s="76">
        <f>SUM(K92*N92)</f>
        <v>0</v>
      </c>
      <c r="R92" s="75"/>
      <c r="S92" s="1"/>
    </row>
    <row r="93" spans="1:19" ht="9" customHeight="1" thickBo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75"/>
      <c r="S93" s="1"/>
    </row>
    <row r="94" spans="1:19" ht="16.5" customHeight="1" thickBo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87">
        <f>SUM(Q79:Q92)</f>
        <v>0</v>
      </c>
      <c r="R94" s="61" t="s">
        <v>80</v>
      </c>
      <c r="S94" s="1"/>
    </row>
    <row r="95" spans="1:19" s="99" customFormat="1" ht="24" customHeight="1" x14ac:dyDescent="0.3">
      <c r="A95" s="48"/>
      <c r="B95" s="48" t="s">
        <v>9</v>
      </c>
      <c r="C95" s="48" t="s">
        <v>10</v>
      </c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</row>
    <row r="96" spans="1:19" s="99" customFormat="1" ht="18.75" customHeight="1" x14ac:dyDescent="0.3">
      <c r="A96" s="48"/>
      <c r="B96" s="48"/>
      <c r="C96" s="61" t="s">
        <v>99</v>
      </c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</row>
    <row r="97" spans="1:19" s="99" customFormat="1" ht="15" customHeight="1" x14ac:dyDescent="0.3">
      <c r="A97" s="48"/>
      <c r="B97" s="48"/>
      <c r="C97" s="61" t="s">
        <v>90</v>
      </c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</row>
    <row r="98" spans="1:19" s="99" customFormat="1" ht="15" customHeight="1" x14ac:dyDescent="0.3">
      <c r="A98" s="48"/>
      <c r="B98" s="48"/>
      <c r="C98" s="106">
        <v>0</v>
      </c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</row>
    <row r="99" spans="1:19" ht="15" customHeight="1" x14ac:dyDescent="0.25">
      <c r="A99" s="1"/>
      <c r="B99" s="1"/>
      <c r="C99" s="40" t="s">
        <v>89</v>
      </c>
      <c r="D99" s="66"/>
      <c r="E99" s="1"/>
      <c r="F99" s="1"/>
      <c r="G99" s="1"/>
      <c r="H99" s="1"/>
      <c r="I99" s="1"/>
      <c r="J99" s="1"/>
      <c r="K99" s="1"/>
      <c r="L99" s="1"/>
      <c r="M99" s="1"/>
      <c r="N99" s="1"/>
      <c r="O99" s="66"/>
      <c r="P99" s="1"/>
      <c r="Q99" s="1"/>
      <c r="R99" s="1"/>
      <c r="S99" s="1"/>
    </row>
    <row r="100" spans="1:19" ht="15" customHeight="1" x14ac:dyDescent="0.25">
      <c r="A100" s="1"/>
      <c r="B100" s="1"/>
      <c r="C100" s="106">
        <v>0</v>
      </c>
      <c r="D100" s="124" t="s">
        <v>73</v>
      </c>
      <c r="E100" s="125"/>
      <c r="F100" s="125"/>
      <c r="G100" s="119"/>
      <c r="H100" s="119"/>
      <c r="I100" s="119"/>
      <c r="J100" s="119"/>
      <c r="K100" s="119"/>
      <c r="L100" s="119"/>
      <c r="M100" s="1"/>
      <c r="N100" s="1"/>
      <c r="O100" s="37"/>
      <c r="P100" s="37"/>
      <c r="Q100" s="71">
        <f>IF(C98+C100&lt;=150000,C100,150000-C98)</f>
        <v>0</v>
      </c>
      <c r="R100" s="70"/>
      <c r="S100" s="1"/>
    </row>
    <row r="101" spans="1:19" ht="9" customHeight="1" x14ac:dyDescent="0.25">
      <c r="A101" s="1"/>
      <c r="B101" s="1"/>
      <c r="C101" s="16"/>
      <c r="D101" s="16"/>
      <c r="E101" s="16"/>
      <c r="F101" s="16"/>
      <c r="G101" s="16"/>
      <c r="H101" s="13"/>
      <c r="I101" s="13"/>
      <c r="J101" s="1"/>
      <c r="K101" s="1"/>
      <c r="L101" s="1"/>
      <c r="M101" s="1"/>
      <c r="N101" s="12"/>
      <c r="O101" s="66"/>
      <c r="P101" s="66"/>
      <c r="Q101" s="1"/>
      <c r="R101" s="75"/>
      <c r="S101" s="1"/>
    </row>
    <row r="102" spans="1:19" ht="15" customHeight="1" x14ac:dyDescent="0.25">
      <c r="A102" s="110"/>
      <c r="B102" s="110"/>
      <c r="C102" s="112" t="s">
        <v>105</v>
      </c>
      <c r="D102" s="117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1"/>
      <c r="P102" s="111"/>
      <c r="Q102" s="70"/>
      <c r="R102" s="112"/>
      <c r="S102" s="110"/>
    </row>
    <row r="103" spans="1:19" ht="15" customHeight="1" x14ac:dyDescent="0.25">
      <c r="A103" s="110"/>
      <c r="B103" s="110"/>
      <c r="C103" s="113" t="s">
        <v>106</v>
      </c>
      <c r="D103" s="126" t="s">
        <v>107</v>
      </c>
      <c r="E103" s="127"/>
      <c r="F103" s="127"/>
      <c r="G103" s="128" t="s">
        <v>108</v>
      </c>
      <c r="H103" s="129"/>
      <c r="I103" s="129"/>
      <c r="J103" s="129"/>
      <c r="K103" s="129"/>
      <c r="L103" s="129"/>
      <c r="M103" s="129"/>
      <c r="N103" s="129"/>
      <c r="O103" s="111"/>
      <c r="P103" s="111"/>
      <c r="Q103" s="71">
        <f>IF(C103="ja",75000,0)</f>
        <v>0</v>
      </c>
      <c r="R103" s="114"/>
      <c r="S103" s="110"/>
    </row>
    <row r="104" spans="1:19" ht="15.75" thickBot="1" x14ac:dyDescent="0.3">
      <c r="A104" s="1"/>
      <c r="B104" s="1"/>
      <c r="C104" s="91"/>
      <c r="D104" s="91"/>
      <c r="E104" s="91"/>
      <c r="F104" s="91"/>
      <c r="G104" s="91"/>
      <c r="H104" s="91"/>
      <c r="I104" s="1"/>
      <c r="J104" s="1"/>
      <c r="K104" s="1"/>
      <c r="L104" s="1"/>
      <c r="M104" s="1"/>
      <c r="N104" s="1"/>
      <c r="O104" s="37"/>
      <c r="P104" s="37"/>
      <c r="Q104" s="70"/>
      <c r="R104" s="70"/>
      <c r="S104" s="1"/>
    </row>
    <row r="105" spans="1:19" ht="15" customHeight="1" thickBot="1" x14ac:dyDescent="0.3">
      <c r="A105" s="1"/>
      <c r="B105" s="1"/>
      <c r="C105" s="91"/>
      <c r="D105" s="16"/>
      <c r="E105" s="16"/>
      <c r="F105" s="16"/>
      <c r="G105" s="16"/>
      <c r="H105" s="16"/>
      <c r="I105" s="16"/>
      <c r="J105" s="1"/>
      <c r="K105" s="1"/>
      <c r="L105" s="1"/>
      <c r="M105" s="1"/>
      <c r="N105" s="16"/>
      <c r="O105" s="66"/>
      <c r="P105" s="16"/>
      <c r="Q105" s="87">
        <f>Q100</f>
        <v>0</v>
      </c>
      <c r="R105" s="61" t="s">
        <v>80</v>
      </c>
      <c r="S105" s="92"/>
    </row>
    <row r="106" spans="1:19" s="99" customFormat="1" ht="24" customHeight="1" x14ac:dyDescent="0.3">
      <c r="A106" s="48"/>
      <c r="B106" s="48" t="s">
        <v>11</v>
      </c>
      <c r="C106" s="48" t="s">
        <v>86</v>
      </c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78" t="s">
        <v>104</v>
      </c>
      <c r="R106" s="48"/>
      <c r="S106" s="48"/>
    </row>
    <row r="107" spans="1:19" ht="12" customHeight="1" x14ac:dyDescent="0.25">
      <c r="A107" s="1"/>
      <c r="B107" s="1"/>
      <c r="C107" s="40" t="s">
        <v>87</v>
      </c>
      <c r="D107" s="16"/>
      <c r="E107" s="16"/>
      <c r="F107" s="16"/>
      <c r="G107" s="16"/>
      <c r="H107" s="16"/>
      <c r="I107" s="16"/>
      <c r="J107" s="79"/>
      <c r="K107" s="79"/>
      <c r="L107" s="79"/>
      <c r="M107" s="79"/>
      <c r="N107" s="16"/>
      <c r="O107" s="66"/>
      <c r="P107" s="16"/>
      <c r="Q107" s="1"/>
      <c r="R107" s="1"/>
      <c r="S107" s="1"/>
    </row>
    <row r="108" spans="1:19" ht="12" customHeight="1" x14ac:dyDescent="0.25">
      <c r="A108" s="1"/>
      <c r="B108" s="1"/>
      <c r="C108" s="40"/>
      <c r="D108" s="16"/>
      <c r="E108" s="16"/>
      <c r="F108" s="16"/>
      <c r="G108" s="16"/>
      <c r="H108" s="16"/>
      <c r="I108" s="16"/>
      <c r="J108" s="79"/>
      <c r="K108" s="79"/>
      <c r="L108" s="79"/>
      <c r="M108" s="79"/>
      <c r="N108" s="16"/>
      <c r="O108" s="66"/>
      <c r="P108" s="16"/>
      <c r="Q108" s="1"/>
      <c r="R108" s="1"/>
      <c r="S108" s="1"/>
    </row>
    <row r="109" spans="1:19" ht="15" customHeight="1" x14ac:dyDescent="0.25">
      <c r="A109" s="1"/>
      <c r="B109" s="1"/>
      <c r="C109" s="106">
        <v>0</v>
      </c>
      <c r="D109" s="124" t="s">
        <v>91</v>
      </c>
      <c r="E109" s="125"/>
      <c r="F109" s="125"/>
      <c r="G109" s="119"/>
      <c r="H109" s="119"/>
      <c r="I109" s="119"/>
      <c r="J109" s="119"/>
      <c r="K109" s="119"/>
      <c r="L109" s="119"/>
      <c r="M109" s="1"/>
      <c r="N109" s="16"/>
      <c r="O109" s="66"/>
      <c r="P109" s="16"/>
      <c r="Q109" s="71">
        <f>IF(C109&lt;=200000,C109,200000)</f>
        <v>0</v>
      </c>
      <c r="R109" s="1"/>
      <c r="S109" s="1"/>
    </row>
    <row r="110" spans="1:19" ht="9" customHeight="1" x14ac:dyDescent="0.25">
      <c r="A110" s="1"/>
      <c r="B110" s="1"/>
      <c r="C110" s="16"/>
      <c r="D110" s="16"/>
      <c r="E110" s="93"/>
      <c r="F110" s="16"/>
      <c r="G110" s="16"/>
      <c r="H110" s="16"/>
      <c r="I110" s="16"/>
      <c r="J110" s="1"/>
      <c r="K110" s="1"/>
      <c r="L110" s="1"/>
      <c r="M110" s="1"/>
      <c r="N110" s="16"/>
      <c r="O110" s="66"/>
      <c r="P110" s="16"/>
      <c r="Q110" s="1"/>
      <c r="R110" s="1"/>
      <c r="S110" s="1"/>
    </row>
    <row r="111" spans="1:19" ht="13.5" customHeight="1" thickBot="1" x14ac:dyDescent="0.3">
      <c r="A111" s="1"/>
      <c r="B111" s="13"/>
      <c r="C111" s="94" t="s">
        <v>112</v>
      </c>
      <c r="D111" s="13"/>
      <c r="E111" s="13"/>
      <c r="F111" s="16"/>
      <c r="G111" s="16"/>
      <c r="H111" s="16"/>
      <c r="I111" s="106">
        <v>0</v>
      </c>
      <c r="J111" s="1"/>
      <c r="K111" s="1"/>
      <c r="L111" s="1"/>
      <c r="M111" s="16"/>
      <c r="N111" s="16"/>
      <c r="O111" s="1"/>
      <c r="P111" s="1"/>
      <c r="Q111" s="1"/>
      <c r="R111" s="1"/>
      <c r="S111" s="1"/>
    </row>
    <row r="112" spans="1:19" ht="15" customHeight="1" thickBo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80"/>
      <c r="L112" s="1"/>
      <c r="M112" s="16"/>
      <c r="N112" s="16"/>
      <c r="O112" s="1"/>
      <c r="P112" s="1"/>
      <c r="Q112" s="87">
        <f>Q109</f>
        <v>0</v>
      </c>
      <c r="R112" s="61" t="s">
        <v>100</v>
      </c>
      <c r="S112" s="1"/>
    </row>
    <row r="113" spans="1:19" s="99" customFormat="1" ht="24" customHeight="1" x14ac:dyDescent="0.3">
      <c r="A113" s="48"/>
      <c r="B113" s="48" t="s">
        <v>12</v>
      </c>
      <c r="C113" s="48" t="s">
        <v>67</v>
      </c>
      <c r="D113" s="48"/>
      <c r="E113" s="48"/>
      <c r="F113" s="48"/>
      <c r="G113" s="16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</row>
    <row r="114" spans="1:19" ht="10.9" customHeight="1" thickBot="1" x14ac:dyDescent="0.3">
      <c r="A114" s="1"/>
      <c r="B114" s="1"/>
      <c r="C114" s="66"/>
      <c r="D114" s="6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66"/>
      <c r="P114" s="1"/>
      <c r="Q114" s="1"/>
      <c r="R114" s="1"/>
      <c r="S114" s="1"/>
    </row>
    <row r="115" spans="1:19" ht="15" customHeight="1" thickBot="1" x14ac:dyDescent="0.3">
      <c r="A115" s="1"/>
      <c r="B115" s="1"/>
      <c r="C115" s="17" t="s">
        <v>92</v>
      </c>
      <c r="D115" s="12"/>
      <c r="E115" s="1"/>
      <c r="F115" s="1"/>
      <c r="G115" s="1"/>
      <c r="H115" s="1"/>
      <c r="I115" s="118">
        <f>Q39+Q44+Q63+Q76+Q94+Q105</f>
        <v>0</v>
      </c>
      <c r="J115" s="118"/>
      <c r="K115" s="1"/>
      <c r="L115" s="109">
        <v>0</v>
      </c>
      <c r="M115" s="17" t="s">
        <v>25</v>
      </c>
      <c r="N115" s="1"/>
      <c r="O115" s="66"/>
      <c r="P115" s="1"/>
      <c r="Q115" s="87">
        <f>SUM(I115*L115)</f>
        <v>0</v>
      </c>
      <c r="R115" s="61" t="s">
        <v>79</v>
      </c>
      <c r="S115" s="12"/>
    </row>
    <row r="116" spans="1:19" ht="24" customHeight="1" x14ac:dyDescent="0.25">
      <c r="A116" s="1"/>
      <c r="B116" s="1"/>
      <c r="C116" s="66"/>
      <c r="D116" s="6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66"/>
      <c r="P116" s="66"/>
      <c r="Q116" s="66"/>
      <c r="R116" s="66"/>
      <c r="S116" s="66"/>
    </row>
    <row r="117" spans="1:19" ht="24" customHeight="1" thickBot="1" x14ac:dyDescent="0.35">
      <c r="A117" s="1"/>
      <c r="B117" s="48" t="s">
        <v>71</v>
      </c>
      <c r="C117" s="48" t="s">
        <v>13</v>
      </c>
      <c r="D117" s="6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66"/>
      <c r="P117" s="66"/>
      <c r="Q117" s="66"/>
      <c r="R117" s="66"/>
      <c r="S117" s="66"/>
    </row>
    <row r="118" spans="1:19" s="99" customFormat="1" ht="15" customHeight="1" thickBot="1" x14ac:dyDescent="0.35">
      <c r="A118" s="48"/>
      <c r="B118" s="40"/>
      <c r="C118" s="40"/>
      <c r="D118" s="48"/>
      <c r="E118" s="48"/>
      <c r="F118" s="48"/>
      <c r="G118" s="48"/>
      <c r="H118" s="48"/>
      <c r="I118" s="48"/>
      <c r="J118" s="48"/>
      <c r="K118" s="48"/>
      <c r="L118" s="1"/>
      <c r="M118" s="1"/>
      <c r="N118" s="48"/>
      <c r="O118" s="48"/>
      <c r="P118" s="48"/>
      <c r="Q118" s="15">
        <f>Q115+Q112+Q105+Q94+Q76+Q63+Q44+Q39</f>
        <v>0</v>
      </c>
      <c r="R118" s="70" t="s">
        <v>60</v>
      </c>
      <c r="S118" s="48"/>
    </row>
    <row r="119" spans="1:19" ht="12.75" customHeight="1" thickBot="1" x14ac:dyDescent="0.3">
      <c r="A119" s="1"/>
      <c r="B119" s="1"/>
      <c r="C119" s="40"/>
      <c r="D119" s="6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66"/>
      <c r="P119" s="1"/>
      <c r="Q119" s="1"/>
      <c r="R119" s="70"/>
      <c r="S119" s="1"/>
    </row>
    <row r="120" spans="1:19" s="99" customFormat="1" ht="15" customHeight="1" thickBot="1" x14ac:dyDescent="0.3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81">
        <v>0.9</v>
      </c>
      <c r="M120" s="61" t="s">
        <v>1</v>
      </c>
      <c r="N120" s="1"/>
      <c r="O120" s="48"/>
      <c r="P120" s="48"/>
      <c r="Q120" s="15">
        <f>Q118*L120</f>
        <v>0</v>
      </c>
      <c r="R120" s="114" t="s">
        <v>109</v>
      </c>
      <c r="S120" s="48"/>
    </row>
    <row r="121" spans="1:19" ht="12" customHeight="1" thickBo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7.25" customHeight="1" thickBo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5">
        <f>Q103</f>
        <v>0</v>
      </c>
      <c r="R122" s="114" t="s">
        <v>113</v>
      </c>
      <c r="S122" s="115"/>
    </row>
    <row r="123" spans="1:19" ht="15.75" thickBot="1" x14ac:dyDescent="0.3">
      <c r="A123" s="110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</row>
    <row r="124" spans="1:19" ht="15.75" thickBot="1" x14ac:dyDescent="0.3">
      <c r="A124" s="110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5">
        <f>Q120+Q122</f>
        <v>0</v>
      </c>
      <c r="R124" s="116" t="s">
        <v>110</v>
      </c>
      <c r="S124" s="110"/>
    </row>
  </sheetData>
  <sheetProtection sheet="1" objects="1" scenarios="1" formatRows="0" selectLockedCells="1"/>
  <mergeCells count="33">
    <mergeCell ref="B3:S3"/>
    <mergeCell ref="E7:H7"/>
    <mergeCell ref="O7:R7"/>
    <mergeCell ref="C18:E18"/>
    <mergeCell ref="E54:I54"/>
    <mergeCell ref="E50:F50"/>
    <mergeCell ref="B2:P2"/>
    <mergeCell ref="C19:E19"/>
    <mergeCell ref="C20:E20"/>
    <mergeCell ref="C66:G66"/>
    <mergeCell ref="C87:G87"/>
    <mergeCell ref="K79:L79"/>
    <mergeCell ref="C83:G83"/>
    <mergeCell ref="K83:L83"/>
    <mergeCell ref="K87:L87"/>
    <mergeCell ref="E55:F55"/>
    <mergeCell ref="E60:F60"/>
    <mergeCell ref="E58:I58"/>
    <mergeCell ref="E59:I59"/>
    <mergeCell ref="E48:I48"/>
    <mergeCell ref="E49:I49"/>
    <mergeCell ref="E53:I53"/>
    <mergeCell ref="I115:J115"/>
    <mergeCell ref="G100:L100"/>
    <mergeCell ref="K92:L92"/>
    <mergeCell ref="C68:G68"/>
    <mergeCell ref="C72:G72"/>
    <mergeCell ref="C79:G79"/>
    <mergeCell ref="D100:F100"/>
    <mergeCell ref="D109:F109"/>
    <mergeCell ref="G109:L109"/>
    <mergeCell ref="D103:F103"/>
    <mergeCell ref="G103:N103"/>
  </mergeCells>
  <conditionalFormatting sqref="G21">
    <cfRule type="cellIs" dxfId="7" priority="9" operator="lessThan">
      <formula>1</formula>
    </cfRule>
    <cfRule type="cellIs" dxfId="6" priority="10" operator="greaterThan">
      <formula>1</formula>
    </cfRule>
  </conditionalFormatting>
  <conditionalFormatting sqref="G31">
    <cfRule type="cellIs" dxfId="5" priority="5" operator="lessThan">
      <formula>1</formula>
    </cfRule>
    <cfRule type="cellIs" dxfId="4" priority="6" operator="greaterThan">
      <formula>1</formula>
    </cfRule>
  </conditionalFormatting>
  <conditionalFormatting sqref="G36">
    <cfRule type="cellIs" dxfId="3" priority="3" operator="lessThan">
      <formula>1</formula>
    </cfRule>
    <cfRule type="cellIs" dxfId="2" priority="4" operator="greaterThan">
      <formula>1</formula>
    </cfRule>
  </conditionalFormatting>
  <conditionalFormatting sqref="G26">
    <cfRule type="cellIs" dxfId="1" priority="1" operator="lessThan">
      <formula>1</formula>
    </cfRule>
    <cfRule type="cellIs" dxfId="0" priority="2" operator="greaterThan">
      <formula>1</formula>
    </cfRule>
  </conditionalFormatting>
  <dataValidations count="12">
    <dataValidation type="decimal" showInputMessage="1" showErrorMessage="1" error="Es sind nur Angaben zwischen 0% und 10 % zulässig." prompt="Bitte geben Sie einen Wert zwischen 0% und 10% ein!" sqref="L115">
      <formula1>0</formula1>
      <formula2>0.1</formula2>
    </dataValidation>
    <dataValidation type="whole" allowBlank="1" showInputMessage="1" showErrorMessage="1" error="Umbauzuschüsse werden maximal bis zu 2.500 € gewährt." sqref="I44:I47 I62:I63 M62:M63 J48:J49 J57:J59 M49 J52:J54">
      <formula1>0</formula1>
      <formula2>2500</formula2>
    </dataValidation>
    <dataValidation allowBlank="1" showInputMessage="1" showErrorMessage="1" error="Der maximale Zuschuss liegt bei 100.000 € (davon maximal 15.000 € für Kunstobjekte)." sqref="J75 J67 J69 J71 J73 E111"/>
    <dataValidation type="decimal" allowBlank="1" showInputMessage="1" showErrorMessage="1" sqref="N79 N83 N87">
      <formula1>0</formula1>
      <formula2>2</formula2>
    </dataValidation>
    <dataValidation type="decimal" allowBlank="1" showInputMessage="1" showErrorMessage="1" sqref="N81 N85 N89">
      <formula1>0</formula1>
      <formula2>24</formula2>
    </dataValidation>
    <dataValidation type="whole" allowBlank="1" showInputMessage="1" showErrorMessage="1" sqref="J55 J50 J60">
      <formula1>0</formula1>
      <formula2>200</formula2>
    </dataValidation>
    <dataValidation type="decimal" allowBlank="1" showInputMessage="1" showErrorMessage="1" sqref="G18:G20 G23:G25 G28:G30 G33:G35">
      <formula1>0</formula1>
      <formula2>1</formula2>
    </dataValidation>
    <dataValidation operator="equal" allowBlank="1" showInputMessage="1" showErrorMessage="1" sqref="G21 G26"/>
    <dataValidation type="decimal" allowBlank="1" showInputMessage="1" showErrorMessage="1" sqref="C100">
      <formula1>0</formula1>
      <formula2>150000-C98</formula2>
    </dataValidation>
    <dataValidation type="decimal" allowBlank="1" showInputMessage="1" showErrorMessage="1" sqref="C109">
      <formula1>0</formula1>
      <formula2>200000</formula2>
    </dataValidation>
    <dataValidation allowBlank="1" showInputMessage="1" showErrorMessage="1" error="Umbauzuschüsse werden maximal bis zu 2.500 € gewährt." sqref="K42:K44"/>
    <dataValidation type="list" allowBlank="1" showInputMessage="1" showErrorMessage="1" sqref="C103">
      <formula1>"ja,nein"</formula1>
    </dataValidation>
  </dataValidations>
  <pageMargins left="1.1023622047244095" right="0.51181102362204722" top="1.1811023622047245" bottom="0.59055118110236227" header="0.51181102362204722" footer="0.31496062992125984"/>
  <pageSetup paperSize="8" scale="81" fitToWidth="0" orientation="portrait" r:id="rId1"/>
  <headerFooter>
    <oddHeader>&amp;L&amp;"-,Fett"&amp;14BERECHNUNG ZUSCHUSS IM SOFORTPROGRAMM INNENSTADT 2021&amp;R&amp;G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SP. Instadt 2021_2.Auf Zuschuss</vt:lpstr>
      <vt:lpstr>'SP. Instadt 2021_2.Auf Zuschuss'!Druckbereich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Lennertz</dc:creator>
  <cp:lastModifiedBy>Artmann, Judith (MHKBG)</cp:lastModifiedBy>
  <cp:lastPrinted>2020-12-04T09:03:51Z</cp:lastPrinted>
  <dcterms:created xsi:type="dcterms:W3CDTF">2020-05-05T18:26:31Z</dcterms:created>
  <dcterms:modified xsi:type="dcterms:W3CDTF">2021-10-25T08:33:41Z</dcterms:modified>
</cp:coreProperties>
</file>